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309971\Downloads\"/>
    </mc:Choice>
  </mc:AlternateContent>
  <xr:revisionPtr revIDLastSave="0" documentId="13_ncr:1_{D0D713EE-CDDE-4671-B149-163FC2E070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action preparation" sheetId="2" r:id="rId1"/>
    <sheet name="Results analysis" sheetId="4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4" l="1"/>
  <c r="E26" i="4"/>
  <c r="F11" i="4"/>
  <c r="H35" i="4"/>
  <c r="I35" i="4" s="1"/>
  <c r="D35" i="4"/>
  <c r="E35" i="4" s="1"/>
  <c r="J35" i="4" s="1"/>
  <c r="L35" i="4" s="1"/>
  <c r="H34" i="4"/>
  <c r="I34" i="4" s="1"/>
  <c r="D34" i="4"/>
  <c r="E34" i="4"/>
  <c r="J34" i="4"/>
  <c r="L34" i="4"/>
  <c r="H33" i="4"/>
  <c r="I33" i="4" s="1"/>
  <c r="D33" i="4"/>
  <c r="E33" i="4"/>
  <c r="J33" i="4"/>
  <c r="L33" i="4"/>
  <c r="H32" i="4"/>
  <c r="I32" i="4" s="1"/>
  <c r="D32" i="4"/>
  <c r="E32" i="4"/>
  <c r="J32" i="4"/>
  <c r="L32" i="4"/>
  <c r="H31" i="4"/>
  <c r="I31" i="4"/>
  <c r="D31" i="4"/>
  <c r="E31" i="4"/>
  <c r="J31" i="4"/>
  <c r="L31" i="4"/>
  <c r="H30" i="4"/>
  <c r="I30" i="4"/>
  <c r="D30" i="4"/>
  <c r="E30" i="4"/>
  <c r="H29" i="4"/>
  <c r="I29" i="4"/>
  <c r="D29" i="4"/>
  <c r="E29" i="4"/>
  <c r="H28" i="4"/>
  <c r="I28" i="4"/>
  <c r="D28" i="4"/>
  <c r="E28" i="4"/>
  <c r="H27" i="4"/>
  <c r="I27" i="4"/>
  <c r="D27" i="4"/>
  <c r="E27" i="4"/>
  <c r="H26" i="4"/>
  <c r="I26" i="4"/>
  <c r="D11" i="4"/>
  <c r="E36" i="2"/>
  <c r="E35" i="2"/>
  <c r="E33" i="2"/>
  <c r="D36" i="2"/>
  <c r="D35" i="2"/>
  <c r="D34" i="2"/>
  <c r="D33" i="2"/>
  <c r="J30" i="4"/>
  <c r="L30" i="4"/>
  <c r="J29" i="4"/>
  <c r="L29" i="4"/>
  <c r="J28" i="4"/>
  <c r="L28" i="4"/>
  <c r="J27" i="4"/>
  <c r="L27" i="4"/>
  <c r="J26" i="4"/>
  <c r="L26" i="4"/>
  <c r="D12" i="4"/>
  <c r="E12" i="4"/>
  <c r="F12" i="4"/>
  <c r="D13" i="4"/>
  <c r="F13" i="4"/>
  <c r="D14" i="4"/>
  <c r="F14" i="4"/>
  <c r="D15" i="4"/>
  <c r="E15" i="4"/>
  <c r="F15" i="4"/>
  <c r="D16" i="4"/>
  <c r="F16" i="4"/>
  <c r="D17" i="4"/>
  <c r="F17" i="4"/>
  <c r="D18" i="4"/>
  <c r="E16" i="4"/>
  <c r="F18" i="4"/>
  <c r="E17" i="4"/>
  <c r="E14" i="4"/>
  <c r="E13" i="4"/>
  <c r="E18" i="4"/>
  <c r="E11" i="4"/>
  <c r="A15" i="4"/>
  <c r="H19" i="4" s="1"/>
  <c r="H21" i="4"/>
  <c r="H20" i="4"/>
  <c r="E37" i="2"/>
  <c r="D37" i="2"/>
</calcChain>
</file>

<file path=xl/sharedStrings.xml><?xml version="1.0" encoding="utf-8"?>
<sst xmlns="http://schemas.openxmlformats.org/spreadsheetml/2006/main" count="139" uniqueCount="118">
  <si>
    <t>Cat. No. MAK433-1KT Adenosine Quantification Assay Kit</t>
  </si>
  <si>
    <t>Reaction preparation</t>
  </si>
  <si>
    <t>Lot#</t>
  </si>
  <si>
    <t>Please enter your data to the yellow cells. Do not leave empty yellow cells</t>
  </si>
  <si>
    <r>
      <t xml:space="preserve">100 </t>
    </r>
    <r>
      <rPr>
        <b/>
        <sz val="10"/>
        <rFont val="Arial"/>
        <family val="2"/>
      </rPr>
      <t>µ</t>
    </r>
    <r>
      <rPr>
        <b/>
        <sz val="10"/>
        <rFont val="Calibri"/>
        <family val="2"/>
      </rPr>
      <t>M adenosine working solution preparation</t>
    </r>
  </si>
  <si>
    <t>Adenosine Standard (MAK433E)</t>
  </si>
  <si>
    <t>Assay Buffer (MAK433A)</t>
  </si>
  <si>
    <t>Final volume</t>
  </si>
  <si>
    <t>Final adenosine concentration</t>
  </si>
  <si>
    <t>5 µL</t>
  </si>
  <si>
    <t>495 µL</t>
  </si>
  <si>
    <t>500 µL</t>
  </si>
  <si>
    <t>100 µM</t>
  </si>
  <si>
    <r>
      <t xml:space="preserve">10 </t>
    </r>
    <r>
      <rPr>
        <b/>
        <sz val="10"/>
        <rFont val="Arial"/>
        <family val="2"/>
      </rPr>
      <t>µ</t>
    </r>
    <r>
      <rPr>
        <b/>
        <sz val="10"/>
        <rFont val="Calibri"/>
        <family val="2"/>
      </rPr>
      <t>M adenosine working solution preparation</t>
    </r>
  </si>
  <si>
    <t xml:space="preserve">100 µM adenosine working solution </t>
  </si>
  <si>
    <t>20 µL</t>
  </si>
  <si>
    <t>180 µL</t>
  </si>
  <si>
    <t>200 µL</t>
  </si>
  <si>
    <t>10 µM</t>
  </si>
  <si>
    <t>Preparation of adenosine standards</t>
  </si>
  <si>
    <t>Adenosine working solution</t>
  </si>
  <si>
    <t>Adenosine volume</t>
  </si>
  <si>
    <t>Assay Buffer volume</t>
  </si>
  <si>
    <t>well</t>
  </si>
  <si>
    <r>
      <t>100 µ</t>
    </r>
    <r>
      <rPr>
        <sz val="10"/>
        <rFont val="Calibri"/>
        <family val="2"/>
      </rPr>
      <t>M</t>
    </r>
  </si>
  <si>
    <t>20 μL</t>
  </si>
  <si>
    <t>80 μL</t>
  </si>
  <si>
    <t>20 μM</t>
  </si>
  <si>
    <t>A1</t>
  </si>
  <si>
    <t>15 μL</t>
  </si>
  <si>
    <t>85 μL</t>
  </si>
  <si>
    <t>15 μM</t>
  </si>
  <si>
    <t>B1</t>
  </si>
  <si>
    <t>10 μL</t>
  </si>
  <si>
    <t>90 μL</t>
  </si>
  <si>
    <t>10 μM</t>
  </si>
  <si>
    <t>C1</t>
  </si>
  <si>
    <t>5 μL</t>
  </si>
  <si>
    <t>95 μL</t>
  </si>
  <si>
    <t>5 μM</t>
  </si>
  <si>
    <t>D1</t>
  </si>
  <si>
    <r>
      <t xml:space="preserve">10 </t>
    </r>
    <r>
      <rPr>
        <sz val="10"/>
        <rFont val="Calibri"/>
        <family val="2"/>
      </rPr>
      <t>µM</t>
    </r>
  </si>
  <si>
    <t>25 μL</t>
  </si>
  <si>
    <t>75 μL</t>
  </si>
  <si>
    <t>2.5 μM</t>
  </si>
  <si>
    <t>E1</t>
  </si>
  <si>
    <t>12.5 μL</t>
  </si>
  <si>
    <t>87.5 μL</t>
  </si>
  <si>
    <t>1.25 μM</t>
  </si>
  <si>
    <t>F1</t>
  </si>
  <si>
    <t>0.5 μM</t>
  </si>
  <si>
    <t>G1</t>
  </si>
  <si>
    <t>N/A</t>
  </si>
  <si>
    <t>100 μL</t>
  </si>
  <si>
    <t>0 (blank)</t>
  </si>
  <si>
    <t>H1</t>
  </si>
  <si>
    <t>Transfer 50 μL from each well to its adjacent well, to generate duplicates with a final volume of 50 μL per well: From well A1 transfer 50 μL to well A2, from well B1 transfer 50 μL to well B2, etc.</t>
  </si>
  <si>
    <r>
      <t>1. Number of reactions including standards (16 reactions) and samples,</t>
    </r>
    <r>
      <rPr>
        <b/>
        <sz val="10"/>
        <rFont val="Calibri"/>
        <family val="2"/>
      </rPr>
      <t xml:space="preserve"> in duplicates</t>
    </r>
    <r>
      <rPr>
        <sz val="10"/>
        <rFont val="Calibri"/>
        <family val="2"/>
      </rPr>
      <t>:</t>
    </r>
  </si>
  <si>
    <r>
      <t xml:space="preserve">2. Number of </t>
    </r>
    <r>
      <rPr>
        <b/>
        <sz val="10"/>
        <rFont val="Calibri"/>
        <family val="2"/>
      </rPr>
      <t>sample blanks</t>
    </r>
    <r>
      <rPr>
        <sz val="10"/>
        <rFont val="Calibri"/>
        <family val="2"/>
      </rPr>
      <t xml:space="preserve"> (no ADA), </t>
    </r>
    <r>
      <rPr>
        <b/>
        <sz val="10"/>
        <rFont val="Calibri"/>
        <family val="2"/>
      </rPr>
      <t>in duplicates:</t>
    </r>
  </si>
  <si>
    <t>3. Select the desired Reaction Mix excess percentage:</t>
  </si>
  <si>
    <t>0% (None)</t>
  </si>
  <si>
    <t>Reaction mix</t>
  </si>
  <si>
    <t>Reagent</t>
  </si>
  <si>
    <t>Catalog number</t>
  </si>
  <si>
    <t>Cap color</t>
  </si>
  <si>
    <t>For standards &amp; samples (μL)</t>
  </si>
  <si>
    <t>For samples blanks (μL)</t>
  </si>
  <si>
    <t xml:space="preserve">Assay Buffer </t>
  </si>
  <si>
    <t>MAK433A</t>
  </si>
  <si>
    <t>White</t>
  </si>
  <si>
    <t>Adenosine Deaminase (ADA)</t>
  </si>
  <si>
    <t>MAK433B</t>
  </si>
  <si>
    <t>Yellow</t>
  </si>
  <si>
    <t>-</t>
  </si>
  <si>
    <t>Enzyme Mix</t>
  </si>
  <si>
    <t>MAK433C</t>
  </si>
  <si>
    <t>Red</t>
  </si>
  <si>
    <t>Probe</t>
  </si>
  <si>
    <t>MAK433D</t>
  </si>
  <si>
    <t>Brown</t>
  </si>
  <si>
    <t>Results analysis</t>
  </si>
  <si>
    <t xml:space="preserve"> </t>
  </si>
  <si>
    <t xml:space="preserve">  </t>
  </si>
  <si>
    <t>White cells provide data for reference</t>
  </si>
  <si>
    <t>Final results appear in the green cells</t>
  </si>
  <si>
    <t>Standard curve</t>
  </si>
  <si>
    <t>Adenosine Calibration Curve</t>
  </si>
  <si>
    <t>Adenosine (μM)</t>
  </si>
  <si>
    <t>RFU</t>
  </si>
  <si>
    <t>Average</t>
  </si>
  <si>
    <t>Blank subtracted</t>
  </si>
  <si>
    <t>Standard deviation</t>
  </si>
  <si>
    <t>Replicate 1</t>
  </si>
  <si>
    <t>Replicate 2</t>
  </si>
  <si>
    <t xml:space="preserve">Slope: </t>
  </si>
  <si>
    <t xml:space="preserve">Intercept: </t>
  </si>
  <si>
    <r>
      <t>R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: </t>
    </r>
  </si>
  <si>
    <t>Samples</t>
  </si>
  <si>
    <t>Dilution</t>
  </si>
  <si>
    <t>μM adenosine in sample</t>
  </si>
  <si>
    <t>Samples (with ADA)</t>
  </si>
  <si>
    <t>Sample blanks (without ADA)</t>
  </si>
  <si>
    <t>Corrected RFU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</si>
  <si>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</si>
  <si>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</si>
  <si>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</si>
  <si>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</si>
  <si>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</si>
  <si>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</si>
  <si>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</si>
  <si>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</si>
  <si>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</si>
  <si>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</si>
  <si>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*If not diluted, type "1"</t>
  </si>
  <si>
    <t>Colorimetric</t>
  </si>
  <si>
    <t>Fluorescence</t>
  </si>
  <si>
    <t>Yes - a blank (w/o PC Hydrolysis enzyme) is required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</si>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</sst>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0.0"/>
    <numFmt numFmtId="166" formatCode="0.0%"/>
    <numFmt numFmtId="167" formatCode="0.0000"/>
    <numFmt numFmtId="168" formatCode="0.000"/>
  </numFmts>
  <fonts count="13">
    <font>
      <sz val="10"/>
      <name val="Arial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vertAlign val="superscript"/>
      <sz val="10"/>
      <name val="Calibri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2DBECD"/>
      <name val="Verdaba"/>
      <charset val="177"/>
    </font>
    <font>
      <b/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50329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57">
    <xf numFmtId="0" fontId="0" fillId="0" borderId="0" xfId="0"/>
    <xf numFmtId="0" fontId="7" fillId="2" borderId="1" xfId="0" applyFont="1" applyFill="1" applyBorder="1" applyAlignment="1" applyProtection="1">
      <alignment horizontal="center"/>
      <protection locked="0"/>
    </xf>
    <xf numFmtId="166" fontId="7" fillId="2" borderId="1" xfId="0" applyNumberFormat="1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vertical="center"/>
      <protection locked="0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Protection="1">
      <protection locked="0"/>
    </xf>
    <xf numFmtId="1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1" fontId="7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Protection="1">
      <protection locked="0"/>
    </xf>
    <xf numFmtId="0" fontId="7" fillId="2" borderId="7" xfId="0" applyFont="1" applyFill="1" applyBorder="1" applyProtection="1">
      <protection locked="0"/>
    </xf>
    <xf numFmtId="1" fontId="7" fillId="2" borderId="8" xfId="0" applyNumberFormat="1" applyFont="1" applyFill="1" applyBorder="1" applyAlignment="1" applyProtection="1">
      <alignment horizontal="center" vertical="center" wrapText="1"/>
      <protection locked="0"/>
    </xf>
    <xf numFmtId="1" fontId="7" fillId="2" borderId="9" xfId="0" applyNumberFormat="1" applyFont="1" applyFill="1" applyBorder="1" applyAlignment="1" applyProtection="1">
      <alignment horizontal="center" vertical="center" wrapText="1"/>
      <protection locked="0"/>
    </xf>
    <xf numFmtId="1" fontId="7" fillId="2" borderId="7" xfId="0" applyNumberFormat="1" applyFont="1" applyFill="1" applyBorder="1" applyAlignment="1" applyProtection="1">
      <alignment horizontal="center" vertical="center"/>
      <protection locked="0"/>
    </xf>
    <xf numFmtId="1" fontId="7" fillId="2" borderId="10" xfId="0" applyNumberFormat="1" applyFont="1" applyFill="1" applyBorder="1" applyAlignment="1" applyProtection="1">
      <alignment horizontal="center" vertical="center"/>
      <protection locked="0"/>
    </xf>
    <xf numFmtId="1" fontId="7" fillId="2" borderId="11" xfId="0" applyNumberFormat="1" applyFont="1" applyFill="1" applyBorder="1" applyAlignment="1" applyProtection="1">
      <alignment horizontal="center" vertical="center"/>
      <protection locked="0"/>
    </xf>
    <xf numFmtId="1" fontId="7" fillId="2" borderId="4" xfId="0" applyNumberFormat="1" applyFont="1" applyFill="1" applyBorder="1" applyAlignment="1" applyProtection="1">
      <alignment horizontal="center" vertical="center"/>
      <protection locked="0"/>
    </xf>
    <xf numFmtId="1" fontId="7" fillId="2" borderId="12" xfId="0" applyNumberFormat="1" applyFont="1" applyFill="1" applyBorder="1" applyAlignment="1" applyProtection="1">
      <alignment horizontal="center" vertical="center"/>
      <protection locked="0"/>
    </xf>
    <xf numFmtId="1" fontId="7" fillId="2" borderId="8" xfId="0" applyNumberFormat="1" applyFont="1" applyFill="1" applyBorder="1" applyAlignment="1" applyProtection="1">
      <alignment horizontal="center" vertical="center"/>
      <protection locked="0"/>
    </xf>
    <xf numFmtId="1" fontId="7" fillId="2" borderId="13" xfId="0" applyNumberFormat="1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Protection="1">
      <protection hidden="1"/>
    </xf>
    <xf numFmtId="0" fontId="9" fillId="4" borderId="0" xfId="0" applyFont="1" applyFill="1" applyAlignment="1" applyProtection="1">
      <alignment vertical="top"/>
      <protection hidden="1"/>
    </xf>
    <xf numFmtId="0" fontId="7" fillId="0" borderId="0" xfId="0" applyFont="1" applyAlignment="1" applyProtection="1">
      <alignment vertical="center"/>
      <protection hidden="1"/>
    </xf>
    <xf numFmtId="0" fontId="7" fillId="5" borderId="1" xfId="0" applyFont="1" applyFill="1" applyBorder="1" applyAlignment="1" applyProtection="1">
      <alignment vertical="center"/>
      <protection hidden="1"/>
    </xf>
    <xf numFmtId="0" fontId="9" fillId="4" borderId="14" xfId="0" applyFont="1" applyFill="1" applyBorder="1" applyAlignment="1" applyProtection="1">
      <alignment vertical="top"/>
      <protection hidden="1"/>
    </xf>
    <xf numFmtId="0" fontId="7" fillId="4" borderId="0" xfId="0" applyFont="1" applyFill="1" applyProtection="1">
      <protection hidden="1"/>
    </xf>
    <xf numFmtId="0" fontId="7" fillId="0" borderId="0" xfId="0" applyFont="1" applyProtection="1">
      <protection hidden="1"/>
    </xf>
    <xf numFmtId="0" fontId="10" fillId="4" borderId="0" xfId="0" applyFont="1" applyFill="1" applyAlignment="1" applyProtection="1">
      <alignment readingOrder="1"/>
      <protection hidden="1"/>
    </xf>
    <xf numFmtId="0" fontId="10" fillId="5" borderId="1" xfId="0" applyFont="1" applyFill="1" applyBorder="1" applyAlignment="1" applyProtection="1">
      <alignment horizontal="center" vertical="center" wrapText="1" readingOrder="1"/>
      <protection hidden="1"/>
    </xf>
    <xf numFmtId="0" fontId="10" fillId="0" borderId="0" xfId="0" applyFont="1" applyAlignment="1" applyProtection="1">
      <alignment vertical="center" wrapText="1" readingOrder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15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readingOrder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10" fillId="5" borderId="16" xfId="0" applyFont="1" applyFill="1" applyBorder="1" applyAlignment="1" applyProtection="1">
      <alignment horizontal="center" vertical="center" wrapText="1" readingOrder="1"/>
      <protection hidden="1"/>
    </xf>
    <xf numFmtId="0" fontId="10" fillId="5" borderId="17" xfId="0" applyFont="1" applyFill="1" applyBorder="1" applyAlignment="1" applyProtection="1">
      <alignment horizontal="center" vertical="center" wrapText="1" readingOrder="1"/>
      <protection hidden="1"/>
    </xf>
    <xf numFmtId="0" fontId="10" fillId="5" borderId="18" xfId="0" applyFont="1" applyFill="1" applyBorder="1" applyAlignment="1" applyProtection="1">
      <alignment horizontal="center" vertical="center" wrapText="1" readingOrder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0" borderId="19" xfId="0" applyFont="1" applyBorder="1" applyAlignment="1" applyProtection="1">
      <alignment horizontal="center" vertical="center" wrapText="1"/>
      <protection hidden="1"/>
    </xf>
    <xf numFmtId="0" fontId="1" fillId="0" borderId="20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" fillId="0" borderId="22" xfId="0" applyFont="1" applyBorder="1" applyAlignment="1" applyProtection="1">
      <alignment horizontal="center" vertical="center" wrapText="1"/>
      <protection hidden="1"/>
    </xf>
    <xf numFmtId="0" fontId="1" fillId="0" borderId="23" xfId="0" applyFont="1" applyBorder="1" applyAlignment="1" applyProtection="1">
      <alignment horizontal="center" vertical="center" wrapText="1"/>
      <protection hidden="1"/>
    </xf>
    <xf numFmtId="0" fontId="1" fillId="0" borderId="24" xfId="0" applyFont="1" applyBorder="1" applyAlignment="1" applyProtection="1">
      <alignment horizontal="center" vertical="center" wrapText="1"/>
      <protection hidden="1"/>
    </xf>
    <xf numFmtId="0" fontId="1" fillId="0" borderId="25" xfId="0" applyFont="1" applyBorder="1" applyAlignment="1" applyProtection="1">
      <alignment horizontal="center" vertical="center" wrapText="1"/>
      <protection hidden="1"/>
    </xf>
    <xf numFmtId="0" fontId="1" fillId="0" borderId="7" xfId="0" applyFont="1" applyBorder="1" applyAlignment="1" applyProtection="1">
      <alignment horizontal="center" vertical="center" wrapText="1"/>
      <protection hidden="1"/>
    </xf>
    <xf numFmtId="0" fontId="1" fillId="0" borderId="26" xfId="0" applyFont="1" applyBorder="1" applyAlignment="1" applyProtection="1">
      <alignment horizontal="center" vertical="center" wrapText="1"/>
      <protection hidden="1"/>
    </xf>
    <xf numFmtId="0" fontId="1" fillId="0" borderId="27" xfId="0" applyFont="1" applyBorder="1" applyAlignment="1" applyProtection="1">
      <alignment horizontal="center" vertical="center" wrapText="1"/>
      <protection hidden="1"/>
    </xf>
    <xf numFmtId="0" fontId="1" fillId="0" borderId="28" xfId="0" applyFont="1" applyBorder="1" applyAlignment="1" applyProtection="1">
      <alignment horizontal="center" vertical="center" wrapText="1"/>
      <protection hidden="1"/>
    </xf>
    <xf numFmtId="0" fontId="1" fillId="0" borderId="14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7" fillId="4" borderId="0" xfId="0" applyFont="1" applyFill="1" applyAlignment="1" applyProtection="1">
      <alignment horizontal="center"/>
      <protection hidden="1"/>
    </xf>
    <xf numFmtId="0" fontId="10" fillId="4" borderId="0" xfId="0" applyFont="1" applyFill="1" applyAlignment="1" applyProtection="1">
      <alignment horizontal="left"/>
      <protection hidden="1"/>
    </xf>
    <xf numFmtId="166" fontId="10" fillId="4" borderId="0" xfId="0" applyNumberFormat="1" applyFont="1" applyFill="1" applyAlignment="1" applyProtection="1">
      <alignment horizontal="left"/>
      <protection hidden="1"/>
    </xf>
    <xf numFmtId="0" fontId="10" fillId="5" borderId="29" xfId="0" applyFont="1" applyFill="1" applyBorder="1" applyAlignment="1" applyProtection="1">
      <alignment horizontal="center" vertical="center" wrapText="1"/>
      <protection hidden="1"/>
    </xf>
    <xf numFmtId="0" fontId="10" fillId="5" borderId="1" xfId="0" applyFont="1" applyFill="1" applyBorder="1" applyAlignment="1" applyProtection="1">
      <alignment horizontal="center" vertical="center" wrapText="1"/>
      <protection hidden="1"/>
    </xf>
    <xf numFmtId="0" fontId="1" fillId="0" borderId="30" xfId="0" applyFont="1" applyBorder="1" applyAlignment="1" applyProtection="1">
      <alignment horizontal="center" vertical="center" wrapText="1"/>
      <protection hidden="1"/>
    </xf>
    <xf numFmtId="0" fontId="1" fillId="0" borderId="31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2" fontId="6" fillId="0" borderId="0" xfId="0" applyNumberFormat="1" applyFont="1" applyAlignment="1" applyProtection="1">
      <alignment horizontal="center" vertical="center" wrapText="1"/>
      <protection hidden="1"/>
    </xf>
    <xf numFmtId="0" fontId="10" fillId="4" borderId="0" xfId="0" applyFont="1" applyFill="1" applyAlignment="1" applyProtection="1">
      <alignment horizontal="center"/>
      <protection hidden="1"/>
    </xf>
    <xf numFmtId="2" fontId="1" fillId="0" borderId="0" xfId="0" applyNumberFormat="1" applyFont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/>
      <protection hidden="1"/>
    </xf>
    <xf numFmtId="166" fontId="7" fillId="0" borderId="0" xfId="0" applyNumberFormat="1" applyFont="1" applyProtection="1">
      <protection hidden="1"/>
    </xf>
    <xf numFmtId="9" fontId="7" fillId="0" borderId="0" xfId="0" applyNumberFormat="1" applyFont="1" applyProtection="1">
      <protection hidden="1"/>
    </xf>
    <xf numFmtId="0" fontId="9" fillId="4" borderId="0" xfId="0" applyFont="1" applyFill="1" applyAlignment="1" applyProtection="1">
      <alignment horizontal="left" vertical="center"/>
      <protection hidden="1"/>
    </xf>
    <xf numFmtId="0" fontId="7" fillId="4" borderId="0" xfId="0" applyFont="1" applyFill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7" fillId="5" borderId="1" xfId="0" applyFont="1" applyFill="1" applyBorder="1" applyAlignment="1" applyProtection="1">
      <alignment horizontal="left" vertical="center"/>
      <protection hidden="1"/>
    </xf>
    <xf numFmtId="0" fontId="9" fillId="4" borderId="0" xfId="0" applyFont="1" applyFill="1" applyProtection="1">
      <protection hidden="1"/>
    </xf>
    <xf numFmtId="0" fontId="10" fillId="4" borderId="0" xfId="0" applyFont="1" applyFill="1" applyProtection="1">
      <protection hidden="1"/>
    </xf>
    <xf numFmtId="0" fontId="10" fillId="5" borderId="9" xfId="0" applyFont="1" applyFill="1" applyBorder="1" applyAlignment="1" applyProtection="1">
      <alignment horizontal="center" vertical="center" wrapText="1"/>
      <protection hidden="1"/>
    </xf>
    <xf numFmtId="165" fontId="7" fillId="4" borderId="32" xfId="0" applyNumberFormat="1" applyFont="1" applyFill="1" applyBorder="1" applyAlignment="1" applyProtection="1">
      <alignment horizontal="center" vertical="center"/>
      <protection hidden="1"/>
    </xf>
    <xf numFmtId="1" fontId="7" fillId="4" borderId="10" xfId="0" applyNumberFormat="1" applyFont="1" applyFill="1" applyBorder="1" applyAlignment="1" applyProtection="1">
      <alignment horizontal="center" vertical="center"/>
      <protection hidden="1"/>
    </xf>
    <xf numFmtId="1" fontId="7" fillId="4" borderId="33" xfId="0" applyNumberFormat="1" applyFont="1" applyFill="1" applyBorder="1" applyAlignment="1" applyProtection="1">
      <alignment horizontal="center" vertical="center"/>
      <protection hidden="1"/>
    </xf>
    <xf numFmtId="168" fontId="7" fillId="4" borderId="11" xfId="0" applyNumberFormat="1" applyFont="1" applyFill="1" applyBorder="1" applyAlignment="1" applyProtection="1">
      <alignment horizontal="center" vertical="center"/>
      <protection hidden="1"/>
    </xf>
    <xf numFmtId="165" fontId="7" fillId="4" borderId="34" xfId="0" applyNumberFormat="1" applyFont="1" applyFill="1" applyBorder="1" applyAlignment="1" applyProtection="1">
      <alignment horizontal="center" vertical="center"/>
      <protection hidden="1"/>
    </xf>
    <xf numFmtId="1" fontId="7" fillId="4" borderId="35" xfId="0" applyNumberFormat="1" applyFont="1" applyFill="1" applyBorder="1" applyAlignment="1" applyProtection="1">
      <alignment horizontal="center" vertical="center"/>
      <protection hidden="1"/>
    </xf>
    <xf numFmtId="1" fontId="7" fillId="4" borderId="36" xfId="0" applyNumberFormat="1" applyFont="1" applyFill="1" applyBorder="1" applyAlignment="1" applyProtection="1">
      <alignment horizontal="center" vertical="center"/>
      <protection hidden="1"/>
    </xf>
    <xf numFmtId="168" fontId="7" fillId="4" borderId="37" xfId="0" applyNumberFormat="1" applyFont="1" applyFill="1" applyBorder="1" applyAlignment="1" applyProtection="1">
      <alignment horizontal="center" vertical="center"/>
      <protection hidden="1"/>
    </xf>
    <xf numFmtId="2" fontId="7" fillId="4" borderId="34" xfId="0" applyNumberFormat="1" applyFont="1" applyFill="1" applyBorder="1" applyAlignment="1" applyProtection="1">
      <alignment horizontal="center" vertical="center"/>
      <protection hidden="1"/>
    </xf>
    <xf numFmtId="165" fontId="7" fillId="4" borderId="38" xfId="0" applyNumberFormat="1" applyFont="1" applyFill="1" applyBorder="1" applyAlignment="1" applyProtection="1">
      <alignment horizontal="center" vertical="center"/>
      <protection hidden="1"/>
    </xf>
    <xf numFmtId="1" fontId="7" fillId="4" borderId="39" xfId="0" applyNumberFormat="1" applyFont="1" applyFill="1" applyBorder="1" applyAlignment="1" applyProtection="1">
      <alignment horizontal="center" vertical="center"/>
      <protection hidden="1"/>
    </xf>
    <xf numFmtId="1" fontId="7" fillId="4" borderId="40" xfId="0" applyNumberFormat="1" applyFont="1" applyFill="1" applyBorder="1" applyAlignment="1" applyProtection="1">
      <alignment horizontal="center" vertical="center"/>
      <protection hidden="1"/>
    </xf>
    <xf numFmtId="168" fontId="7" fillId="4" borderId="41" xfId="0" applyNumberFormat="1" applyFont="1" applyFill="1" applyBorder="1" applyAlignment="1" applyProtection="1">
      <alignment horizontal="center" vertical="center"/>
      <protection hidden="1"/>
    </xf>
    <xf numFmtId="165" fontId="7" fillId="0" borderId="0" xfId="0" applyNumberFormat="1" applyFont="1" applyAlignment="1" applyProtection="1">
      <alignment horizontal="center" vertical="center"/>
      <protection hidden="1"/>
    </xf>
    <xf numFmtId="1" fontId="7" fillId="0" borderId="0" xfId="0" applyNumberFormat="1" applyFont="1" applyAlignment="1" applyProtection="1">
      <alignment horizontal="center" vertical="center"/>
      <protection hidden="1"/>
    </xf>
    <xf numFmtId="168" fontId="7" fillId="0" borderId="0" xfId="0" applyNumberFormat="1" applyFont="1" applyAlignment="1" applyProtection="1">
      <alignment horizontal="center" vertical="center"/>
      <protection hidden="1"/>
    </xf>
    <xf numFmtId="0" fontId="7" fillId="0" borderId="16" xfId="0" applyFont="1" applyBorder="1" applyAlignment="1" applyProtection="1">
      <alignment horizontal="right"/>
      <protection hidden="1"/>
    </xf>
    <xf numFmtId="167" fontId="7" fillId="0" borderId="42" xfId="1" applyNumberFormat="1" applyFont="1" applyFill="1" applyBorder="1" applyAlignment="1" applyProtection="1">
      <alignment horizontal="left"/>
      <protection hidden="1"/>
    </xf>
    <xf numFmtId="0" fontId="7" fillId="0" borderId="43" xfId="0" applyFont="1" applyBorder="1" applyAlignment="1" applyProtection="1">
      <alignment horizontal="right"/>
      <protection hidden="1"/>
    </xf>
    <xf numFmtId="167" fontId="7" fillId="0" borderId="44" xfId="1" applyNumberFormat="1" applyFont="1" applyFill="1" applyBorder="1" applyAlignment="1" applyProtection="1">
      <alignment horizontal="left"/>
      <protection hidden="1"/>
    </xf>
    <xf numFmtId="0" fontId="10" fillId="0" borderId="0" xfId="0" applyFont="1" applyProtection="1">
      <protection hidden="1"/>
    </xf>
    <xf numFmtId="0" fontId="7" fillId="0" borderId="27" xfId="0" applyFont="1" applyBorder="1" applyAlignment="1" applyProtection="1">
      <alignment horizontal="right"/>
      <protection hidden="1"/>
    </xf>
    <xf numFmtId="167" fontId="7" fillId="0" borderId="45" xfId="1" applyNumberFormat="1" applyFont="1" applyFill="1" applyBorder="1" applyAlignment="1" applyProtection="1">
      <alignment horizontal="left"/>
      <protection hidden="1"/>
    </xf>
    <xf numFmtId="0" fontId="10" fillId="0" borderId="14" xfId="0" applyFont="1" applyBorder="1" applyProtection="1">
      <protection hidden="1"/>
    </xf>
    <xf numFmtId="0" fontId="7" fillId="4" borderId="43" xfId="0" applyFont="1" applyFill="1" applyBorder="1" applyProtection="1">
      <protection hidden="1"/>
    </xf>
    <xf numFmtId="0" fontId="10" fillId="5" borderId="10" xfId="0" applyFont="1" applyFill="1" applyBorder="1" applyAlignment="1" applyProtection="1">
      <alignment horizontal="center" wrapText="1"/>
      <protection hidden="1"/>
    </xf>
    <xf numFmtId="0" fontId="10" fillId="5" borderId="33" xfId="0" applyFont="1" applyFill="1" applyBorder="1" applyAlignment="1" applyProtection="1">
      <alignment horizontal="center" wrapText="1"/>
      <protection hidden="1"/>
    </xf>
    <xf numFmtId="0" fontId="10" fillId="5" borderId="11" xfId="0" applyFont="1" applyFill="1" applyBorder="1" applyAlignment="1" applyProtection="1">
      <alignment horizontal="center" wrapText="1"/>
      <protection hidden="1"/>
    </xf>
    <xf numFmtId="1" fontId="7" fillId="4" borderId="5" xfId="0" applyNumberFormat="1" applyFont="1" applyFill="1" applyBorder="1" applyAlignment="1" applyProtection="1">
      <alignment horizontal="center" vertical="center" wrapText="1"/>
      <protection hidden="1"/>
    </xf>
    <xf numFmtId="1" fontId="7" fillId="4" borderId="12" xfId="0" applyNumberFormat="1" applyFont="1" applyFill="1" applyBorder="1" applyAlignment="1" applyProtection="1">
      <alignment horizontal="center" vertical="center" wrapText="1"/>
      <protection hidden="1"/>
    </xf>
    <xf numFmtId="1" fontId="7" fillId="4" borderId="6" xfId="0" applyNumberFormat="1" applyFont="1" applyFill="1" applyBorder="1" applyAlignment="1" applyProtection="1">
      <alignment horizontal="center" vertical="center"/>
      <protection hidden="1"/>
    </xf>
    <xf numFmtId="2" fontId="7" fillId="6" borderId="6" xfId="0" applyNumberFormat="1" applyFont="1" applyFill="1" applyBorder="1" applyAlignment="1" applyProtection="1">
      <alignment horizontal="center" vertical="center"/>
      <protection hidden="1"/>
    </xf>
    <xf numFmtId="1" fontId="7" fillId="4" borderId="9" xfId="0" applyNumberFormat="1" applyFont="1" applyFill="1" applyBorder="1" applyAlignment="1" applyProtection="1">
      <alignment horizontal="center" vertical="center" wrapText="1"/>
      <protection hidden="1"/>
    </xf>
    <xf numFmtId="1" fontId="7" fillId="4" borderId="13" xfId="0" applyNumberFormat="1" applyFont="1" applyFill="1" applyBorder="1" applyAlignment="1" applyProtection="1">
      <alignment horizontal="center" vertical="center" wrapText="1"/>
      <protection hidden="1"/>
    </xf>
    <xf numFmtId="1" fontId="7" fillId="4" borderId="7" xfId="0" applyNumberFormat="1" applyFont="1" applyFill="1" applyBorder="1" applyAlignment="1" applyProtection="1">
      <alignment horizontal="center" vertical="center"/>
      <protection hidden="1"/>
    </xf>
    <xf numFmtId="2" fontId="10" fillId="4" borderId="0" xfId="0" applyNumberFormat="1" applyFont="1" applyFill="1" applyAlignment="1" applyProtection="1">
      <alignment horizontal="left" vertical="center"/>
      <protection hidden="1"/>
    </xf>
    <xf numFmtId="0" fontId="10" fillId="4" borderId="0" xfId="0" applyFont="1" applyFill="1" applyAlignment="1" applyProtection="1">
      <alignment horizontal="right" vertical="center" textRotation="90" wrapText="1"/>
      <protection hidden="1"/>
    </xf>
    <xf numFmtId="0" fontId="1" fillId="4" borderId="0" xfId="0" applyFont="1" applyFill="1" applyProtection="1">
      <protection hidden="1"/>
    </xf>
    <xf numFmtId="0" fontId="1" fillId="4" borderId="0" xfId="0" applyFont="1" applyFill="1" applyAlignment="1" applyProtection="1">
      <alignment horizontal="left"/>
      <protection hidden="1"/>
    </xf>
    <xf numFmtId="9" fontId="0" fillId="4" borderId="0" xfId="0" applyNumberFormat="1" applyFill="1" applyAlignment="1" applyProtection="1">
      <alignment horizontal="left"/>
      <protection hidden="1"/>
    </xf>
    <xf numFmtId="166" fontId="1" fillId="4" borderId="0" xfId="0" applyNumberFormat="1" applyFont="1" applyFill="1" applyAlignment="1" applyProtection="1">
      <alignment horizontal="left" vertical="center"/>
      <protection hidden="1"/>
    </xf>
    <xf numFmtId="9" fontId="1" fillId="4" borderId="0" xfId="0" applyNumberFormat="1" applyFont="1" applyFill="1" applyAlignment="1" applyProtection="1">
      <alignment horizontal="left" vertical="center"/>
      <protection hidden="1"/>
    </xf>
    <xf numFmtId="0" fontId="7" fillId="4" borderId="0" xfId="0" applyFont="1" applyFill="1" applyAlignment="1" applyProtection="1">
      <alignment horizontal="center"/>
      <protection hidden="1"/>
    </xf>
    <xf numFmtId="0" fontId="11" fillId="3" borderId="0" xfId="0" applyFont="1" applyFill="1" applyAlignment="1" applyProtection="1">
      <alignment horizontal="center" vertical="center" wrapText="1"/>
      <protection hidden="1"/>
    </xf>
    <xf numFmtId="0" fontId="10" fillId="2" borderId="29" xfId="0" applyFont="1" applyFill="1" applyBorder="1" applyAlignment="1" applyProtection="1">
      <alignment horizontal="center"/>
      <protection hidden="1"/>
    </xf>
    <xf numFmtId="0" fontId="10" fillId="2" borderId="15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" fillId="0" borderId="46" xfId="0" applyFont="1" applyBorder="1" applyAlignment="1" applyProtection="1">
      <alignment horizontal="center" vertical="center" wrapText="1"/>
      <protection hidden="1"/>
    </xf>
    <xf numFmtId="0" fontId="1" fillId="0" borderId="20" xfId="0" applyFont="1" applyBorder="1" applyAlignment="1" applyProtection="1">
      <alignment horizontal="center" vertical="center" wrapText="1"/>
      <protection hidden="1"/>
    </xf>
    <xf numFmtId="0" fontId="1" fillId="0" borderId="22" xfId="0" applyFont="1" applyBorder="1" applyAlignment="1" applyProtection="1">
      <alignment horizontal="center" vertical="center" wrapText="1"/>
      <protection hidden="1"/>
    </xf>
    <xf numFmtId="0" fontId="1" fillId="0" borderId="25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left" vertical="top" wrapText="1"/>
      <protection hidden="1"/>
    </xf>
    <xf numFmtId="0" fontId="11" fillId="3" borderId="0" xfId="0" applyFont="1" applyFill="1" applyAlignment="1" applyProtection="1">
      <alignment horizontal="center" vertical="center"/>
      <protection hidden="1"/>
    </xf>
    <xf numFmtId="0" fontId="10" fillId="4" borderId="0" xfId="0" applyFont="1" applyFill="1" applyAlignment="1" applyProtection="1">
      <alignment horizontal="right" vertical="center" textRotation="90" wrapText="1"/>
      <protection hidden="1"/>
    </xf>
    <xf numFmtId="0" fontId="10" fillId="5" borderId="10" xfId="0" applyFont="1" applyFill="1" applyBorder="1" applyAlignment="1" applyProtection="1">
      <alignment horizontal="center" vertical="center"/>
      <protection hidden="1"/>
    </xf>
    <xf numFmtId="0" fontId="10" fillId="5" borderId="8" xfId="0" applyFont="1" applyFill="1" applyBorder="1" applyAlignment="1" applyProtection="1">
      <alignment horizontal="center" vertical="center"/>
      <protection hidden="1"/>
    </xf>
    <xf numFmtId="0" fontId="10" fillId="5" borderId="47" xfId="0" applyFont="1" applyFill="1" applyBorder="1" applyAlignment="1" applyProtection="1">
      <alignment horizontal="center" vertical="center"/>
      <protection hidden="1"/>
    </xf>
    <xf numFmtId="0" fontId="10" fillId="5" borderId="48" xfId="0" applyFont="1" applyFill="1" applyBorder="1" applyAlignment="1" applyProtection="1">
      <alignment horizontal="center" vertical="center"/>
      <protection hidden="1"/>
    </xf>
    <xf numFmtId="0" fontId="10" fillId="5" borderId="49" xfId="0" applyFont="1" applyFill="1" applyBorder="1" applyAlignment="1" applyProtection="1">
      <alignment horizontal="center" vertical="center" wrapText="1"/>
      <protection hidden="1"/>
    </xf>
    <xf numFmtId="0" fontId="10" fillId="5" borderId="40" xfId="0" applyFont="1" applyFill="1" applyBorder="1" applyAlignment="1" applyProtection="1">
      <alignment horizontal="center" vertical="center" wrapText="1"/>
      <protection hidden="1"/>
    </xf>
    <xf numFmtId="0" fontId="12" fillId="4" borderId="0" xfId="0" applyFont="1" applyFill="1" applyAlignment="1" applyProtection="1">
      <alignment horizontal="center"/>
      <protection hidden="1"/>
    </xf>
    <xf numFmtId="0" fontId="10" fillId="4" borderId="29" xfId="0" applyFont="1" applyFill="1" applyBorder="1" applyAlignment="1" applyProtection="1">
      <alignment horizontal="left"/>
      <protection hidden="1"/>
    </xf>
    <xf numFmtId="0" fontId="10" fillId="4" borderId="2" xfId="0" applyFont="1" applyFill="1" applyBorder="1" applyAlignment="1" applyProtection="1">
      <alignment horizontal="left"/>
      <protection hidden="1"/>
    </xf>
    <xf numFmtId="0" fontId="10" fillId="5" borderId="11" xfId="0" applyFont="1" applyFill="1" applyBorder="1" applyAlignment="1" applyProtection="1">
      <alignment horizontal="center" vertical="center" wrapText="1"/>
      <protection hidden="1"/>
    </xf>
    <xf numFmtId="0" fontId="10" fillId="5" borderId="13" xfId="0" applyFont="1" applyFill="1" applyBorder="1" applyAlignment="1" applyProtection="1">
      <alignment horizontal="center" vertical="center" wrapText="1"/>
      <protection hidden="1"/>
    </xf>
    <xf numFmtId="0" fontId="10" fillId="2" borderId="29" xfId="0" applyFont="1" applyFill="1" applyBorder="1" applyAlignment="1" applyProtection="1">
      <alignment horizontal="left"/>
      <protection hidden="1"/>
    </xf>
    <xf numFmtId="0" fontId="10" fillId="2" borderId="15" xfId="0" applyFont="1" applyFill="1" applyBorder="1" applyAlignment="1" applyProtection="1">
      <alignment horizontal="left"/>
      <protection hidden="1"/>
    </xf>
    <xf numFmtId="0" fontId="10" fillId="2" borderId="2" xfId="0" applyFont="1" applyFill="1" applyBorder="1" applyAlignment="1" applyProtection="1">
      <alignment horizontal="left"/>
      <protection hidden="1"/>
    </xf>
    <xf numFmtId="0" fontId="10" fillId="6" borderId="29" xfId="0" applyFont="1" applyFill="1" applyBorder="1" applyAlignment="1" applyProtection="1">
      <alignment horizontal="left"/>
      <protection hidden="1"/>
    </xf>
    <xf numFmtId="0" fontId="10" fillId="6" borderId="2" xfId="0" applyFont="1" applyFill="1" applyBorder="1" applyAlignment="1" applyProtection="1">
      <alignment horizontal="left"/>
      <protection hidden="1"/>
    </xf>
    <xf numFmtId="0" fontId="10" fillId="4" borderId="18" xfId="0" applyFont="1" applyFill="1" applyBorder="1" applyAlignment="1" applyProtection="1">
      <alignment horizontal="center"/>
      <protection hidden="1"/>
    </xf>
    <xf numFmtId="0" fontId="10" fillId="4" borderId="0" xfId="0" applyFont="1" applyFill="1" applyAlignment="1" applyProtection="1">
      <alignment horizontal="center"/>
      <protection hidden="1"/>
    </xf>
    <xf numFmtId="0" fontId="10" fillId="4" borderId="14" xfId="0" applyFont="1" applyFill="1" applyBorder="1" applyAlignment="1" applyProtection="1">
      <alignment horizontal="center"/>
      <protection hidden="1"/>
    </xf>
    <xf numFmtId="0" fontId="10" fillId="4" borderId="18" xfId="0" applyFont="1" applyFill="1" applyBorder="1" applyAlignment="1" applyProtection="1">
      <alignment horizontal="left"/>
      <protection hidden="1"/>
    </xf>
    <xf numFmtId="0" fontId="10" fillId="4" borderId="14" xfId="0" applyFont="1" applyFill="1" applyBorder="1" applyAlignment="1" applyProtection="1">
      <alignment horizontal="left"/>
      <protection hidden="1"/>
    </xf>
    <xf numFmtId="0" fontId="10" fillId="5" borderId="17" xfId="0" applyFont="1" applyFill="1" applyBorder="1" applyAlignment="1" applyProtection="1">
      <alignment horizontal="center" wrapText="1"/>
      <protection hidden="1"/>
    </xf>
    <xf numFmtId="0" fontId="10" fillId="5" borderId="50" xfId="0" applyFont="1" applyFill="1" applyBorder="1" applyAlignment="1" applyProtection="1">
      <alignment horizontal="center" wrapText="1"/>
      <protection hidden="1"/>
    </xf>
    <xf numFmtId="0" fontId="10" fillId="5" borderId="31" xfId="0" applyFont="1" applyFill="1" applyBorder="1" applyAlignment="1" applyProtection="1">
      <alignment horizontal="center" wrapText="1"/>
      <protection hidden="1"/>
    </xf>
    <xf numFmtId="0" fontId="10" fillId="5" borderId="3" xfId="0" applyFont="1" applyFill="1" applyBorder="1" applyAlignment="1" applyProtection="1">
      <alignment horizontal="center" wrapText="1"/>
      <protection hidden="1"/>
    </xf>
    <xf numFmtId="0" fontId="10" fillId="5" borderId="6" xfId="0" applyFont="1" applyFill="1" applyBorder="1" applyAlignment="1" applyProtection="1">
      <alignment horizontal="center" wrapText="1"/>
      <protection hidden="1"/>
    </xf>
    <xf numFmtId="0" fontId="10" fillId="5" borderId="29" xfId="0" applyFont="1" applyFill="1" applyBorder="1" applyAlignment="1" applyProtection="1">
      <alignment horizontal="center" wrapText="1"/>
      <protection hidden="1"/>
    </xf>
    <xf numFmtId="0" fontId="10" fillId="5" borderId="15" xfId="0" applyFont="1" applyFill="1" applyBorder="1" applyAlignment="1" applyProtection="1">
      <alignment horizontal="center" wrapText="1"/>
      <protection hidden="1"/>
    </xf>
    <xf numFmtId="0" fontId="10" fillId="5" borderId="2" xfId="0" applyFont="1" applyFill="1" applyBorder="1" applyAlignment="1" applyProtection="1">
      <alignment horizontal="center" wrapText="1"/>
      <protection hidden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59713850722087"/>
          <c:y val="7.5001675572588855E-2"/>
          <c:w val="0.7724539654177307"/>
          <c:h val="0.69217477136050398"/>
        </c:manualLayout>
      </c:layout>
      <c:scatterChart>
        <c:scatterStyle val="lineMarker"/>
        <c:varyColors val="0"/>
        <c:ser>
          <c:idx val="0"/>
          <c:order val="0"/>
          <c:spPr>
            <a:ln w="38100">
              <a:solidFill>
                <a:srgbClr val="503291"/>
              </a:solidFill>
            </a:ln>
          </c:spPr>
          <c:marker>
            <c:symbol val="square"/>
            <c:size val="7"/>
            <c:spPr>
              <a:solidFill>
                <a:srgbClr val="503291"/>
              </a:solidFill>
              <a:ln>
                <a:solidFill>
                  <a:srgbClr val="503291"/>
                </a:solidFill>
              </a:ln>
            </c:spPr>
          </c:marker>
          <c:trendline>
            <c:trendlineType val="linear"/>
            <c:dispRSqr val="0"/>
            <c:dispEq val="0"/>
          </c:trendline>
          <c:errBars>
            <c:errDir val="y"/>
            <c:errBarType val="both"/>
            <c:errValType val="cust"/>
            <c:noEndCap val="0"/>
            <c:plus>
              <c:numRef>
                <c:f>'Results analysis'!$F$11:$F$18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</c:numCache>
              </c:numRef>
            </c:plus>
            <c:minus>
              <c:numRef>
                <c:f>'Results analysis'!$F$11:$F$18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</c:numCache>
              </c:numRef>
            </c:minus>
          </c:errBars>
          <c:xVal>
            <c:numRef>
              <c:f>'Results analysis'!$A$11:$A$18</c:f>
              <c:numCache>
                <c:formatCode>0.0</c:formatCode>
                <c:ptCount val="8"/>
                <c:pt idx="0">
                  <c:v>20</c:v>
                </c:pt>
                <c:pt idx="1">
                  <c:v>15</c:v>
                </c:pt>
                <c:pt idx="2">
                  <c:v>10</c:v>
                </c:pt>
                <c:pt idx="3">
                  <c:v>5</c:v>
                </c:pt>
                <c:pt idx="4">
                  <c:v>2.5</c:v>
                </c:pt>
                <c:pt idx="5" formatCode="0.00">
                  <c:v>1.25</c:v>
                </c:pt>
                <c:pt idx="6">
                  <c:v>0.5</c:v>
                </c:pt>
                <c:pt idx="7">
                  <c:v>0</c:v>
                </c:pt>
              </c:numCache>
            </c:numRef>
          </c:xVal>
          <c:yVal>
            <c:numRef>
              <c:f>'Results analysis'!$E$11:$E$18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C4-445A-91E9-0FC21461A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625375"/>
        <c:axId val="1"/>
      </c:scatterChart>
      <c:valAx>
        <c:axId val="132625375"/>
        <c:scaling>
          <c:orientation val="minMax"/>
          <c:max val="2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Adenosine (μM)</a:t>
                </a:r>
              </a:p>
            </c:rich>
          </c:tx>
          <c:layout>
            <c:manualLayout>
              <c:xMode val="edge"/>
              <c:yMode val="edge"/>
              <c:x val="0.45443932411674343"/>
              <c:y val="0.88560153817982046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RFU</a:t>
                </a:r>
              </a:p>
            </c:rich>
          </c:tx>
          <c:layout>
            <c:manualLayout>
              <c:xMode val="edge"/>
              <c:yMode val="edge"/>
              <c:x val="2.7396736698235301E-2"/>
              <c:y val="0.2224311786608069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2625375"/>
        <c:crosses val="autoZero"/>
        <c:crossBetween val="midCat"/>
      </c:valAx>
      <c:spPr>
        <a:solidFill>
          <a:schemeClr val="bg1"/>
        </a:solidFill>
        <a:ln w="1905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solidFill>
      <a:schemeClr val="bg1"/>
    </a:solidFill>
    <a:ln w="254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8</xdr:row>
      <xdr:rowOff>9525</xdr:rowOff>
    </xdr:from>
    <xdr:to>
      <xdr:col>10</xdr:col>
      <xdr:colOff>790575</xdr:colOff>
      <xdr:row>17</xdr:row>
      <xdr:rowOff>114300</xdr:rowOff>
    </xdr:to>
    <xdr:graphicFrame macro="">
      <xdr:nvGraphicFramePr>
        <xdr:cNvPr id="1183" name="Chart 1">
          <a:extLst>
            <a:ext uri="{FF2B5EF4-FFF2-40B4-BE49-F238E27FC236}">
              <a16:creationId xmlns:a16="http://schemas.microsoft.com/office/drawing/2014/main" id="{16CF9EC0-18A2-A7F7-9369-45BEE645F3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showGridLines="0" showRowColHeaders="0" tabSelected="1" zoomScaleNormal="100" workbookViewId="0">
      <selection activeCell="E9" sqref="E9"/>
    </sheetView>
  </sheetViews>
  <sheetFormatPr defaultColWidth="0" defaultRowHeight="13.8" zeroHeight="1"/>
  <cols>
    <col min="1" max="1" width="26" style="26" customWidth="1"/>
    <col min="2" max="2" width="13.88671875" style="26" customWidth="1"/>
    <col min="3" max="3" width="17.6640625" style="26" customWidth="1"/>
    <col min="4" max="4" width="15.33203125" style="26" customWidth="1"/>
    <col min="5" max="5" width="13.5546875" style="26" customWidth="1"/>
    <col min="6" max="6" width="8.88671875" style="26" customWidth="1"/>
    <col min="7" max="7" width="28.5546875" style="26" hidden="1" customWidth="1"/>
    <col min="8" max="16384" width="9.109375" style="26" hidden="1"/>
  </cols>
  <sheetData>
    <row r="1" spans="1:5" s="20" customFormat="1" ht="36" customHeight="1" thickBot="1">
      <c r="A1" s="117" t="s">
        <v>0</v>
      </c>
      <c r="B1" s="117"/>
      <c r="C1" s="117"/>
      <c r="D1" s="117"/>
      <c r="E1" s="117"/>
    </row>
    <row r="2" spans="1:5" s="22" customFormat="1" ht="13.5" customHeight="1" thickBot="1">
      <c r="A2" s="21" t="s">
        <v>1</v>
      </c>
      <c r="B2" s="21"/>
      <c r="D2" s="23" t="s">
        <v>2</v>
      </c>
      <c r="E2" s="3"/>
    </row>
    <row r="3" spans="1:5" ht="13.5" customHeight="1" thickBot="1">
      <c r="A3" s="24"/>
      <c r="B3" s="24"/>
      <c r="C3" s="24"/>
      <c r="D3" s="25"/>
      <c r="E3" s="25"/>
    </row>
    <row r="4" spans="1:5" ht="13.5" customHeight="1" thickBot="1">
      <c r="A4" s="118" t="s">
        <v>3</v>
      </c>
      <c r="B4" s="119"/>
      <c r="C4" s="120"/>
      <c r="D4" s="25"/>
      <c r="E4" s="25"/>
    </row>
    <row r="5" spans="1:5" ht="13.5" customHeight="1">
      <c r="B5" s="27"/>
      <c r="C5" s="27"/>
      <c r="D5" s="27"/>
      <c r="E5" s="27"/>
    </row>
    <row r="6" spans="1:5" ht="13.5" customHeight="1" thickBot="1">
      <c r="A6" s="27" t="s">
        <v>4</v>
      </c>
      <c r="B6" s="27"/>
      <c r="C6" s="27"/>
      <c r="D6" s="27"/>
      <c r="E6" s="27"/>
    </row>
    <row r="7" spans="1:5" ht="28.2" thickBot="1">
      <c r="A7" s="28" t="s">
        <v>5</v>
      </c>
      <c r="B7" s="28" t="s">
        <v>6</v>
      </c>
      <c r="C7" s="28" t="s">
        <v>7</v>
      </c>
      <c r="D7" s="28" t="s">
        <v>8</v>
      </c>
      <c r="E7" s="29"/>
    </row>
    <row r="8" spans="1:5" ht="13.5" customHeight="1" thickBot="1">
      <c r="A8" s="30" t="s">
        <v>9</v>
      </c>
      <c r="B8" s="31" t="s">
        <v>10</v>
      </c>
      <c r="C8" s="30" t="s">
        <v>11</v>
      </c>
      <c r="D8" s="30" t="s">
        <v>12</v>
      </c>
      <c r="E8" s="32"/>
    </row>
    <row r="9" spans="1:5" ht="13.5" customHeight="1">
      <c r="A9" s="33"/>
      <c r="B9" s="33"/>
      <c r="C9" s="33"/>
      <c r="D9" s="33"/>
      <c r="E9" s="32"/>
    </row>
    <row r="10" spans="1:5" ht="13.5" customHeight="1" thickBot="1">
      <c r="A10" s="27" t="s">
        <v>13</v>
      </c>
      <c r="B10" s="27"/>
      <c r="C10" s="27"/>
      <c r="D10" s="27"/>
      <c r="E10" s="32"/>
    </row>
    <row r="11" spans="1:5" ht="28.2" thickBot="1">
      <c r="A11" s="28" t="s">
        <v>14</v>
      </c>
      <c r="B11" s="28" t="s">
        <v>6</v>
      </c>
      <c r="C11" s="28" t="s">
        <v>7</v>
      </c>
      <c r="D11" s="28" t="s">
        <v>8</v>
      </c>
      <c r="E11" s="32"/>
    </row>
    <row r="12" spans="1:5" ht="13.5" customHeight="1" thickBot="1">
      <c r="A12" s="30" t="s">
        <v>15</v>
      </c>
      <c r="B12" s="31" t="s">
        <v>16</v>
      </c>
      <c r="C12" s="30" t="s">
        <v>17</v>
      </c>
      <c r="D12" s="30" t="s">
        <v>18</v>
      </c>
      <c r="E12" s="32"/>
    </row>
    <row r="13" spans="1:5" ht="13.5" customHeight="1"/>
    <row r="14" spans="1:5" ht="13.5" customHeight="1" thickBot="1">
      <c r="A14" s="27" t="s">
        <v>19</v>
      </c>
      <c r="B14" s="34"/>
      <c r="C14" s="34"/>
      <c r="D14" s="34"/>
      <c r="E14" s="34"/>
    </row>
    <row r="15" spans="1:5" s="25" customFormat="1" ht="28.2" thickBot="1">
      <c r="A15" s="35" t="s">
        <v>20</v>
      </c>
      <c r="B15" s="36" t="s">
        <v>21</v>
      </c>
      <c r="C15" s="37" t="s">
        <v>22</v>
      </c>
      <c r="D15" s="28" t="s">
        <v>8</v>
      </c>
      <c r="E15" s="36" t="s">
        <v>23</v>
      </c>
    </row>
    <row r="16" spans="1:5" s="25" customFormat="1" ht="13.5" customHeight="1">
      <c r="A16" s="121" t="s">
        <v>24</v>
      </c>
      <c r="B16" s="38" t="s">
        <v>25</v>
      </c>
      <c r="C16" s="39" t="s">
        <v>26</v>
      </c>
      <c r="D16" s="38" t="s">
        <v>27</v>
      </c>
      <c r="E16" s="38" t="s">
        <v>28</v>
      </c>
    </row>
    <row r="17" spans="1:7" s="25" customFormat="1" ht="13.5" customHeight="1">
      <c r="A17" s="122"/>
      <c r="B17" s="41" t="s">
        <v>29</v>
      </c>
      <c r="C17" s="42" t="s">
        <v>30</v>
      </c>
      <c r="D17" s="41" t="s">
        <v>31</v>
      </c>
      <c r="E17" s="41" t="s">
        <v>32</v>
      </c>
    </row>
    <row r="18" spans="1:7" s="25" customFormat="1" ht="13.5" customHeight="1">
      <c r="A18" s="122"/>
      <c r="B18" s="41" t="s">
        <v>33</v>
      </c>
      <c r="C18" s="42" t="s">
        <v>34</v>
      </c>
      <c r="D18" s="41" t="s">
        <v>35</v>
      </c>
      <c r="E18" s="41" t="s">
        <v>36</v>
      </c>
    </row>
    <row r="19" spans="1:7" s="25" customFormat="1" ht="13.5" customHeight="1" thickBot="1">
      <c r="A19" s="123"/>
      <c r="B19" s="44" t="s">
        <v>37</v>
      </c>
      <c r="C19" s="45" t="s">
        <v>38</v>
      </c>
      <c r="D19" s="44" t="s">
        <v>39</v>
      </c>
      <c r="E19" s="44" t="s">
        <v>40</v>
      </c>
    </row>
    <row r="20" spans="1:7" s="25" customFormat="1" ht="13.5" customHeight="1">
      <c r="A20" s="121" t="s">
        <v>41</v>
      </c>
      <c r="B20" s="38" t="s">
        <v>42</v>
      </c>
      <c r="C20" s="39" t="s">
        <v>43</v>
      </c>
      <c r="D20" s="38" t="s">
        <v>44</v>
      </c>
      <c r="E20" s="38" t="s">
        <v>45</v>
      </c>
    </row>
    <row r="21" spans="1:7" s="25" customFormat="1" ht="13.5" customHeight="1">
      <c r="A21" s="122"/>
      <c r="B21" s="41" t="s">
        <v>46</v>
      </c>
      <c r="C21" s="42" t="s">
        <v>47</v>
      </c>
      <c r="D21" s="41" t="s">
        <v>48</v>
      </c>
      <c r="E21" s="41" t="s">
        <v>49</v>
      </c>
    </row>
    <row r="22" spans="1:7" s="25" customFormat="1" ht="13.5" customHeight="1" thickBot="1">
      <c r="A22" s="124"/>
      <c r="B22" s="47" t="s">
        <v>37</v>
      </c>
      <c r="C22" s="48" t="s">
        <v>38</v>
      </c>
      <c r="D22" s="47" t="s">
        <v>50</v>
      </c>
      <c r="E22" s="47" t="s">
        <v>51</v>
      </c>
    </row>
    <row r="23" spans="1:7" s="25" customFormat="1" ht="13.5" customHeight="1" thickBot="1">
      <c r="A23" s="49" t="s">
        <v>52</v>
      </c>
      <c r="B23" s="50">
        <v>0</v>
      </c>
      <c r="C23" s="51" t="s">
        <v>53</v>
      </c>
      <c r="D23" s="50" t="s">
        <v>54</v>
      </c>
      <c r="E23" s="50" t="s">
        <v>55</v>
      </c>
    </row>
    <row r="24" spans="1:7" s="52" customFormat="1" ht="27" customHeight="1">
      <c r="A24" s="125" t="s">
        <v>56</v>
      </c>
      <c r="B24" s="125"/>
      <c r="C24" s="125"/>
      <c r="D24" s="125"/>
      <c r="E24" s="125"/>
      <c r="F24" s="125"/>
    </row>
    <row r="25" spans="1:7" s="52" customFormat="1" ht="13.5" customHeight="1"/>
    <row r="26" spans="1:7" s="52" customFormat="1" ht="13.5" customHeight="1" thickBot="1"/>
    <row r="27" spans="1:7" ht="13.5" customHeight="1" thickBot="1">
      <c r="A27" s="25" t="s">
        <v>57</v>
      </c>
      <c r="B27" s="25"/>
      <c r="C27" s="25"/>
      <c r="E27" s="1">
        <v>1</v>
      </c>
    </row>
    <row r="28" spans="1:7" ht="13.5" customHeight="1" thickBot="1">
      <c r="A28" s="25" t="s">
        <v>58</v>
      </c>
      <c r="B28" s="25"/>
      <c r="C28" s="25"/>
      <c r="E28" s="1">
        <v>1</v>
      </c>
    </row>
    <row r="29" spans="1:7" ht="13.5" customHeight="1" thickBot="1">
      <c r="A29" s="25" t="s">
        <v>59</v>
      </c>
      <c r="B29" s="25"/>
      <c r="C29" s="25"/>
      <c r="E29" s="2" t="s">
        <v>60</v>
      </c>
    </row>
    <row r="30" spans="1:7" ht="13.5" customHeight="1">
      <c r="A30" s="25"/>
      <c r="B30" s="25"/>
      <c r="C30" s="53"/>
      <c r="D30" s="116"/>
      <c r="E30" s="116"/>
    </row>
    <row r="31" spans="1:7" ht="13.5" customHeight="1" thickBot="1">
      <c r="A31" s="54" t="s">
        <v>61</v>
      </c>
      <c r="C31" s="55"/>
      <c r="D31" s="116"/>
      <c r="E31" s="116"/>
    </row>
    <row r="32" spans="1:7" ht="28.2" thickBot="1">
      <c r="A32" s="56" t="s">
        <v>62</v>
      </c>
      <c r="B32" s="56" t="s">
        <v>63</v>
      </c>
      <c r="C32" s="56" t="s">
        <v>64</v>
      </c>
      <c r="D32" s="56" t="s">
        <v>65</v>
      </c>
      <c r="E32" s="57" t="s">
        <v>66</v>
      </c>
      <c r="F32" s="53"/>
      <c r="G32" s="53"/>
    </row>
    <row r="33" spans="1:7" ht="12.75" customHeight="1">
      <c r="A33" s="58" t="s">
        <v>67</v>
      </c>
      <c r="B33" s="58" t="s">
        <v>68</v>
      </c>
      <c r="C33" s="58" t="s">
        <v>69</v>
      </c>
      <c r="D33" s="58">
        <f>E27*28*IF(E29="0% (None)",1,1+1*E29)</f>
        <v>28</v>
      </c>
      <c r="E33" s="59">
        <f>E28*29*IF(E29="0% (None)",1,1+1*E29)</f>
        <v>29</v>
      </c>
      <c r="F33" s="53"/>
      <c r="G33" s="53"/>
    </row>
    <row r="34" spans="1:7" ht="12.75" customHeight="1">
      <c r="A34" s="40" t="s">
        <v>70</v>
      </c>
      <c r="B34" s="40" t="s">
        <v>71</v>
      </c>
      <c r="C34" s="40" t="s">
        <v>72</v>
      </c>
      <c r="D34" s="40">
        <f>E27*1*IF(E29="0% (None)",1,1+1*E29)</f>
        <v>1</v>
      </c>
      <c r="E34" s="41" t="s">
        <v>73</v>
      </c>
      <c r="F34" s="53"/>
      <c r="G34" s="53"/>
    </row>
    <row r="35" spans="1:7" ht="12.75" customHeight="1">
      <c r="A35" s="43" t="s">
        <v>74</v>
      </c>
      <c r="B35" s="43" t="s">
        <v>75</v>
      </c>
      <c r="C35" s="43" t="s">
        <v>76</v>
      </c>
      <c r="D35" s="43">
        <f>E27*20*IF(E29="0% (None)",1,1+1*E29)</f>
        <v>20</v>
      </c>
      <c r="E35" s="44">
        <f>E28*20*IF(E29="0% (None)",1,1+1*E29)</f>
        <v>20</v>
      </c>
      <c r="F35" s="53"/>
      <c r="G35" s="53"/>
    </row>
    <row r="36" spans="1:7" ht="12.75" customHeight="1" thickBot="1">
      <c r="A36" s="46" t="s">
        <v>77</v>
      </c>
      <c r="B36" s="46" t="s">
        <v>78</v>
      </c>
      <c r="C36" s="46" t="s">
        <v>79</v>
      </c>
      <c r="D36" s="46">
        <f>E27*1*IF(E29="0% (None)",1,1+1*E29)</f>
        <v>1</v>
      </c>
      <c r="E36" s="47">
        <f>E28*1*IF(E29="0% (None)",1,1+1*E29)</f>
        <v>1</v>
      </c>
      <c r="F36" s="53"/>
      <c r="G36" s="53"/>
    </row>
    <row r="37" spans="1:7" ht="12.75" customHeight="1">
      <c r="A37" s="60" t="s">
        <v>7</v>
      </c>
      <c r="B37" s="61"/>
      <c r="D37" s="62" t="str">
        <f>SUM(D33:D36)&amp;" µL"</f>
        <v>50 µL</v>
      </c>
      <c r="E37" s="62" t="str">
        <f>SUM(E33:E36)&amp;" µL"</f>
        <v>50 µL</v>
      </c>
    </row>
    <row r="38" spans="1:7" ht="12.75" hidden="1" customHeight="1">
      <c r="A38" s="33"/>
      <c r="B38" s="33"/>
      <c r="C38" s="63"/>
      <c r="D38" s="53"/>
      <c r="E38" s="53"/>
    </row>
    <row r="39" spans="1:7" ht="12.75" hidden="1" customHeight="1">
      <c r="A39" s="26" t="s">
        <v>60</v>
      </c>
      <c r="C39" s="64"/>
      <c r="D39" s="64"/>
      <c r="E39" s="64"/>
    </row>
    <row r="40" spans="1:7" ht="12.75" hidden="1" customHeight="1">
      <c r="A40" s="65">
        <v>2.5000000000000001E-2</v>
      </c>
      <c r="C40" s="64"/>
      <c r="D40" s="64"/>
      <c r="E40" s="64"/>
    </row>
    <row r="41" spans="1:7" ht="12.75" hidden="1" customHeight="1">
      <c r="A41" s="65">
        <v>0.05</v>
      </c>
      <c r="C41" s="64"/>
      <c r="D41" s="64"/>
      <c r="E41" s="64"/>
    </row>
    <row r="42" spans="1:7" ht="12.75" hidden="1" customHeight="1">
      <c r="A42" s="65">
        <v>7.4999999999999997E-2</v>
      </c>
      <c r="C42" s="64"/>
      <c r="D42" s="64"/>
      <c r="E42" s="64"/>
    </row>
    <row r="43" spans="1:7" ht="12.75" hidden="1" customHeight="1">
      <c r="A43" s="65">
        <v>0.1</v>
      </c>
      <c r="C43" s="64"/>
      <c r="D43" s="64"/>
      <c r="E43" s="64"/>
    </row>
    <row r="44" spans="1:7" ht="12.75" hidden="1" customHeight="1">
      <c r="A44" s="65">
        <v>0.125</v>
      </c>
      <c r="C44" s="64"/>
      <c r="D44" s="64"/>
      <c r="E44" s="64"/>
    </row>
    <row r="45" spans="1:7" ht="12.75" hidden="1" customHeight="1">
      <c r="A45" s="65">
        <v>0.15</v>
      </c>
      <c r="C45" s="64"/>
      <c r="D45" s="64"/>
      <c r="E45" s="64"/>
    </row>
    <row r="46" spans="1:7" ht="12.75" hidden="1" customHeight="1">
      <c r="A46" s="65">
        <v>0.17499999999999999</v>
      </c>
      <c r="C46" s="64"/>
      <c r="D46" s="64"/>
      <c r="E46" s="64"/>
    </row>
    <row r="47" spans="1:7" hidden="1">
      <c r="A47" s="66">
        <v>0.2</v>
      </c>
    </row>
  </sheetData>
  <sheetProtection password="806A" sheet="1"/>
  <mergeCells count="6">
    <mergeCell ref="D30:E31"/>
    <mergeCell ref="A1:E1"/>
    <mergeCell ref="A4:C4"/>
    <mergeCell ref="A16:A19"/>
    <mergeCell ref="A20:A22"/>
    <mergeCell ref="A24:F24"/>
  </mergeCells>
  <phoneticPr fontId="0" type="noConversion"/>
  <dataValidations count="1">
    <dataValidation type="list" allowBlank="1" showInputMessage="1" showErrorMessage="1" sqref="E29" xr:uid="{00000000-0002-0000-0000-000000000000}">
      <formula1>$A$39:$A$46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5"/>
  <sheetViews>
    <sheetView showGridLines="0" showRowColHeaders="0" topLeftCell="A13" zoomScaleNormal="100" zoomScaleSheetLayoutView="160" workbookViewId="0">
      <selection activeCell="C12" sqref="C12"/>
    </sheetView>
  </sheetViews>
  <sheetFormatPr defaultColWidth="0" defaultRowHeight="0" customHeight="1" zeroHeight="1"/>
  <cols>
    <col min="1" max="1" width="20.88671875" style="25" customWidth="1"/>
    <col min="2" max="9" width="12.109375" style="25" customWidth="1"/>
    <col min="10" max="10" width="14.33203125" style="25" bestFit="1" customWidth="1"/>
    <col min="11" max="11" width="12.33203125" style="25" customWidth="1"/>
    <col min="12" max="12" width="20.109375" style="25" bestFit="1" customWidth="1"/>
    <col min="13" max="13" width="28.5546875" style="25" hidden="1" customWidth="1"/>
    <col min="14" max="16384" width="9.109375" style="25" hidden="1"/>
  </cols>
  <sheetData>
    <row r="1" spans="1:12" s="20" customFormat="1" ht="36" customHeight="1" thickBot="1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2" s="69" customFormat="1" ht="13.5" customHeight="1" thickBot="1">
      <c r="A2" s="67" t="s">
        <v>80</v>
      </c>
      <c r="B2" s="68"/>
      <c r="C2" s="68" t="s">
        <v>81</v>
      </c>
      <c r="D2" s="68"/>
      <c r="E2" s="68"/>
      <c r="F2" s="68"/>
      <c r="G2" s="68"/>
      <c r="H2" s="68"/>
      <c r="K2" s="70" t="s">
        <v>2</v>
      </c>
      <c r="L2" s="4" t="s">
        <v>82</v>
      </c>
    </row>
    <row r="3" spans="1:12" s="26" customFormat="1" ht="13.5" customHeight="1" thickBot="1">
      <c r="A3" s="71"/>
      <c r="B3" s="25"/>
      <c r="C3" s="25"/>
      <c r="D3" s="25"/>
      <c r="E3" s="25"/>
      <c r="F3" s="25"/>
      <c r="G3" s="25"/>
      <c r="H3" s="25"/>
    </row>
    <row r="4" spans="1:12" s="26" customFormat="1" ht="13.5" customHeight="1" thickBot="1">
      <c r="A4" s="139" t="s">
        <v>3</v>
      </c>
      <c r="B4" s="140"/>
      <c r="C4" s="140"/>
      <c r="D4" s="140"/>
      <c r="E4" s="141"/>
      <c r="F4" s="72"/>
      <c r="G4" s="72"/>
      <c r="H4" s="72"/>
      <c r="I4" s="72"/>
      <c r="J4" s="72"/>
      <c r="K4" s="72"/>
    </row>
    <row r="5" spans="1:12" s="26" customFormat="1" ht="13.5" customHeight="1" thickBot="1">
      <c r="A5" s="135" t="s">
        <v>83</v>
      </c>
      <c r="B5" s="136"/>
      <c r="C5" s="144"/>
      <c r="D5" s="144"/>
      <c r="E5" s="144"/>
      <c r="F5" s="72"/>
      <c r="G5" s="72"/>
      <c r="H5" s="72"/>
      <c r="I5" s="72"/>
      <c r="J5" s="72"/>
      <c r="K5" s="72"/>
    </row>
    <row r="6" spans="1:12" s="26" customFormat="1" ht="13.5" customHeight="1" thickBot="1">
      <c r="A6" s="142" t="s">
        <v>84</v>
      </c>
      <c r="B6" s="143"/>
      <c r="C6" s="145"/>
      <c r="D6" s="145"/>
      <c r="E6" s="145"/>
      <c r="F6" s="72"/>
      <c r="G6" s="72"/>
      <c r="H6" s="72"/>
      <c r="I6" s="72"/>
      <c r="J6" s="72"/>
      <c r="K6" s="72"/>
    </row>
    <row r="7" spans="1:12" s="26" customFormat="1" ht="13.5" customHeight="1">
      <c r="A7" s="147" t="s">
        <v>85</v>
      </c>
      <c r="B7" s="147"/>
      <c r="C7" s="145"/>
      <c r="D7" s="145"/>
      <c r="E7" s="145"/>
      <c r="F7" s="72"/>
      <c r="G7" s="134" t="s">
        <v>86</v>
      </c>
      <c r="H7" s="134"/>
      <c r="I7" s="134"/>
      <c r="J7" s="134"/>
      <c r="K7" s="134"/>
    </row>
    <row r="8" spans="1:12" s="26" customFormat="1" ht="13.5" customHeight="1" thickBot="1">
      <c r="A8" s="148"/>
      <c r="B8" s="148"/>
      <c r="C8" s="146"/>
      <c r="D8" s="146"/>
      <c r="E8" s="146"/>
      <c r="F8" s="72"/>
      <c r="G8" s="134"/>
      <c r="H8" s="134"/>
      <c r="I8" s="134"/>
      <c r="J8" s="134"/>
      <c r="K8" s="134"/>
    </row>
    <row r="9" spans="1:12" s="26" customFormat="1" ht="12.75" customHeight="1">
      <c r="A9" s="128" t="s">
        <v>87</v>
      </c>
      <c r="B9" s="130" t="s">
        <v>88</v>
      </c>
      <c r="C9" s="131"/>
      <c r="D9" s="132" t="s">
        <v>89</v>
      </c>
      <c r="E9" s="132" t="s">
        <v>90</v>
      </c>
      <c r="F9" s="137" t="s">
        <v>91</v>
      </c>
      <c r="G9" s="25"/>
      <c r="H9" s="25"/>
      <c r="I9" s="25"/>
      <c r="J9" s="25"/>
    </row>
    <row r="10" spans="1:12" s="26" customFormat="1" ht="14.4" thickBot="1">
      <c r="A10" s="129"/>
      <c r="B10" s="73" t="s">
        <v>92</v>
      </c>
      <c r="C10" s="73" t="s">
        <v>93</v>
      </c>
      <c r="D10" s="133"/>
      <c r="E10" s="133"/>
      <c r="F10" s="138"/>
      <c r="G10" s="25"/>
      <c r="H10" s="25"/>
      <c r="I10" s="25"/>
      <c r="J10" s="25"/>
    </row>
    <row r="11" spans="1:12" s="26" customFormat="1" ht="13.5" customHeight="1">
      <c r="A11" s="74">
        <v>20</v>
      </c>
      <c r="B11" s="14"/>
      <c r="C11" s="15"/>
      <c r="D11" s="75">
        <f>IF(B11&gt;0,AVERAGE(B11:C11),)</f>
        <v>0</v>
      </c>
      <c r="E11" s="76">
        <f>IF(D11&gt;0,D11-$D$18,)</f>
        <v>0</v>
      </c>
      <c r="F11" s="77">
        <f>IF(B11&gt;0,IF(C11&gt;0,STDEV(B11:C11),0),0)</f>
        <v>0</v>
      </c>
      <c r="G11" s="25"/>
      <c r="H11" s="25"/>
      <c r="I11" s="25"/>
      <c r="J11" s="25"/>
    </row>
    <row r="12" spans="1:12" s="26" customFormat="1" ht="13.5" customHeight="1">
      <c r="A12" s="78">
        <v>15</v>
      </c>
      <c r="B12" s="16"/>
      <c r="C12" s="17"/>
      <c r="D12" s="79">
        <f t="shared" ref="D12:D18" si="0">IF(B12&gt;0,AVERAGE(B12:C12),)</f>
        <v>0</v>
      </c>
      <c r="E12" s="80">
        <f>IF(D12&gt;0,D12-$D$18,)</f>
        <v>0</v>
      </c>
      <c r="F12" s="81">
        <f t="shared" ref="F12:F18" si="1">IF(B12&gt;0,IF(C12&gt;0,STDEV(B12:C12),0),0)</f>
        <v>0</v>
      </c>
      <c r="G12" s="25"/>
      <c r="H12" s="25"/>
      <c r="I12" s="25"/>
      <c r="J12" s="25"/>
    </row>
    <row r="13" spans="1:12" s="26" customFormat="1" ht="13.5" customHeight="1">
      <c r="A13" s="78">
        <v>10</v>
      </c>
      <c r="B13" s="16"/>
      <c r="C13" s="17"/>
      <c r="D13" s="79">
        <f t="shared" si="0"/>
        <v>0</v>
      </c>
      <c r="E13" s="80">
        <f t="shared" ref="E13:E18" si="2">IF(D13&gt;0,D13-$D$18,)</f>
        <v>0</v>
      </c>
      <c r="F13" s="81">
        <f t="shared" si="1"/>
        <v>0</v>
      </c>
      <c r="G13" s="25"/>
      <c r="H13" s="25"/>
      <c r="I13" s="25"/>
      <c r="J13" s="25"/>
    </row>
    <row r="14" spans="1:12" s="26" customFormat="1" ht="13.5" customHeight="1">
      <c r="A14" s="78">
        <v>5</v>
      </c>
      <c r="B14" s="16"/>
      <c r="C14" s="17"/>
      <c r="D14" s="79">
        <f>IF(B14&gt;0,AVERAGE(B14:C14),)</f>
        <v>0</v>
      </c>
      <c r="E14" s="80">
        <f t="shared" si="2"/>
        <v>0</v>
      </c>
      <c r="F14" s="81">
        <f t="shared" si="1"/>
        <v>0</v>
      </c>
      <c r="G14" s="25"/>
      <c r="H14" s="25"/>
      <c r="I14" s="25"/>
      <c r="J14" s="25"/>
    </row>
    <row r="15" spans="1:12" s="26" customFormat="1" ht="13.5" customHeight="1">
      <c r="A15" s="78">
        <f>A14/2</f>
        <v>2.5</v>
      </c>
      <c r="B15" s="16"/>
      <c r="C15" s="17"/>
      <c r="D15" s="79">
        <f t="shared" si="0"/>
        <v>0</v>
      </c>
      <c r="E15" s="80">
        <f t="shared" si="2"/>
        <v>0</v>
      </c>
      <c r="F15" s="81">
        <f t="shared" si="1"/>
        <v>0</v>
      </c>
      <c r="G15" s="25"/>
      <c r="H15" s="25"/>
      <c r="I15" s="25"/>
      <c r="J15" s="25"/>
    </row>
    <row r="16" spans="1:12" s="26" customFormat="1" ht="13.5" customHeight="1">
      <c r="A16" s="82">
        <v>1.25</v>
      </c>
      <c r="B16" s="16"/>
      <c r="C16" s="17"/>
      <c r="D16" s="79">
        <f t="shared" si="0"/>
        <v>0</v>
      </c>
      <c r="E16" s="80">
        <f t="shared" si="2"/>
        <v>0</v>
      </c>
      <c r="F16" s="81">
        <f t="shared" si="1"/>
        <v>0</v>
      </c>
      <c r="G16" s="25"/>
      <c r="H16" s="25"/>
      <c r="I16" s="25"/>
      <c r="J16" s="25"/>
    </row>
    <row r="17" spans="1:12" s="26" customFormat="1" ht="13.5" customHeight="1">
      <c r="A17" s="78">
        <v>0.5</v>
      </c>
      <c r="B17" s="16"/>
      <c r="C17" s="17"/>
      <c r="D17" s="79">
        <f t="shared" si="0"/>
        <v>0</v>
      </c>
      <c r="E17" s="80">
        <f t="shared" si="2"/>
        <v>0</v>
      </c>
      <c r="F17" s="81">
        <f t="shared" si="1"/>
        <v>0</v>
      </c>
    </row>
    <row r="18" spans="1:12" s="26" customFormat="1" ht="13.5" customHeight="1" thickBot="1">
      <c r="A18" s="83">
        <v>0</v>
      </c>
      <c r="B18" s="18"/>
      <c r="C18" s="19"/>
      <c r="D18" s="84">
        <f t="shared" si="0"/>
        <v>0</v>
      </c>
      <c r="E18" s="85">
        <f t="shared" si="2"/>
        <v>0</v>
      </c>
      <c r="F18" s="86">
        <f t="shared" si="1"/>
        <v>0</v>
      </c>
    </row>
    <row r="19" spans="1:12" s="26" customFormat="1" ht="13.5" customHeight="1">
      <c r="A19" s="87"/>
      <c r="B19" s="88"/>
      <c r="C19" s="88"/>
      <c r="D19" s="89"/>
      <c r="E19" s="89"/>
      <c r="F19" s="89"/>
      <c r="G19" s="90" t="s">
        <v>94</v>
      </c>
      <c r="H19" s="91">
        <f>SLOPE(D11:D18,A11:A18)</f>
        <v>0</v>
      </c>
    </row>
    <row r="20" spans="1:12" s="26" customFormat="1" ht="13.5" customHeight="1">
      <c r="A20" s="87"/>
      <c r="B20" s="88"/>
      <c r="C20" s="88"/>
      <c r="D20" s="89"/>
      <c r="E20" s="89"/>
      <c r="F20" s="89"/>
      <c r="G20" s="92" t="s">
        <v>95</v>
      </c>
      <c r="H20" s="93">
        <f>INTERCEPT(E11:E18,A11:A18)</f>
        <v>0</v>
      </c>
    </row>
    <row r="21" spans="1:12" s="26" customFormat="1" ht="13.5" customHeight="1" thickBot="1">
      <c r="B21" s="94"/>
      <c r="C21" s="94"/>
      <c r="D21" s="94"/>
      <c r="E21" s="94"/>
      <c r="F21" s="94"/>
      <c r="G21" s="95" t="s">
        <v>96</v>
      </c>
      <c r="H21" s="96">
        <f>IF(H19&gt;0,RSQ(D11:D18,A11:A18),0)</f>
        <v>0</v>
      </c>
      <c r="I21" s="94"/>
      <c r="J21" s="94"/>
      <c r="K21" s="94"/>
    </row>
    <row r="22" spans="1:12" s="26" customFormat="1" ht="13.5" customHeight="1" thickBot="1">
      <c r="A22" s="94" t="s">
        <v>97</v>
      </c>
      <c r="B22" s="97"/>
      <c r="C22" s="97"/>
      <c r="D22" s="97"/>
      <c r="E22" s="97"/>
      <c r="F22" s="97"/>
      <c r="G22" s="97"/>
      <c r="H22" s="97"/>
      <c r="I22" s="94"/>
      <c r="J22" s="94"/>
      <c r="K22" s="94"/>
    </row>
    <row r="23" spans="1:12" s="26" customFormat="1" ht="13.5" customHeight="1" thickBot="1">
      <c r="A23" s="98"/>
      <c r="B23" s="154" t="s">
        <v>88</v>
      </c>
      <c r="C23" s="155"/>
      <c r="D23" s="155"/>
      <c r="E23" s="155"/>
      <c r="F23" s="155"/>
      <c r="G23" s="155"/>
      <c r="H23" s="155"/>
      <c r="I23" s="155"/>
      <c r="J23" s="156"/>
      <c r="K23" s="149" t="s">
        <v>98</v>
      </c>
      <c r="L23" s="149" t="s">
        <v>99</v>
      </c>
    </row>
    <row r="24" spans="1:12" s="26" customFormat="1" ht="13.5" customHeight="1" thickBot="1">
      <c r="A24" s="98"/>
      <c r="B24" s="154" t="s">
        <v>100</v>
      </c>
      <c r="C24" s="155"/>
      <c r="D24" s="155"/>
      <c r="E24" s="156"/>
      <c r="F24" s="154" t="s">
        <v>101</v>
      </c>
      <c r="G24" s="155"/>
      <c r="H24" s="155"/>
      <c r="I24" s="156"/>
      <c r="J24" s="152" t="s">
        <v>102</v>
      </c>
      <c r="K24" s="150"/>
      <c r="L24" s="150"/>
    </row>
    <row r="25" spans="1:12" s="26" customFormat="1" ht="28.2" thickBot="1">
      <c r="A25" s="98"/>
      <c r="B25" s="99" t="s">
        <v>92</v>
      </c>
      <c r="C25" s="100" t="s">
        <v>93</v>
      </c>
      <c r="D25" s="100" t="s">
        <v>89</v>
      </c>
      <c r="E25" s="101" t="s">
        <v>90</v>
      </c>
      <c r="F25" s="99" t="s">
        <v>92</v>
      </c>
      <c r="G25" s="100" t="s">
        <v>93</v>
      </c>
      <c r="H25" s="100" t="s">
        <v>89</v>
      </c>
      <c r="I25" s="101" t="s">
        <v>90</v>
      </c>
      <c r="J25" s="153"/>
      <c r="K25" s="151"/>
      <c r="L25" s="151"/>
    </row>
    <row r="26" spans="1:12" s="26" customFormat="1" ht="13.5" customHeight="1">
      <c r="A26" s="5" t="s">
        <v>103</v>
      </c>
      <c r="B26" s="6"/>
      <c r="C26" s="7"/>
      <c r="D26" s="102">
        <f>IF(B26&gt;0,AVERAGE(B26:C26),)</f>
        <v>0</v>
      </c>
      <c r="E26" s="103">
        <f>IF(D26&gt;0,D26-$E$18,0)</f>
        <v>0</v>
      </c>
      <c r="F26" s="6"/>
      <c r="G26" s="7"/>
      <c r="H26" s="102">
        <f>IF(F26&gt;0,AVERAGE(F26:G26),)</f>
        <v>0</v>
      </c>
      <c r="I26" s="103">
        <f>IF(H26&gt;0,H26-$D$18,0)</f>
        <v>0</v>
      </c>
      <c r="J26" s="104" t="str">
        <f>IF(E26&gt;0,IF(I26&gt;0,E26-I26,"No sample blank"),"No sample")</f>
        <v>No sample</v>
      </c>
      <c r="K26" s="8">
        <v>1</v>
      </c>
      <c r="L26" s="105" t="str">
        <f>IF(J26="No sample","No sample",IF(J26="No sample blank","No sample blank",IF($H$19&gt;0,K26*((J26-$H$20)/$H$19),"No calibration curve")))</f>
        <v>No sample</v>
      </c>
    </row>
    <row r="27" spans="1:12" s="26" customFormat="1" ht="13.5" customHeight="1">
      <c r="A27" s="9" t="s">
        <v>104</v>
      </c>
      <c r="B27" s="6"/>
      <c r="C27" s="7"/>
      <c r="D27" s="102">
        <f>IF(B27&gt;0,AVERAGE(B27:C27),)</f>
        <v>0</v>
      </c>
      <c r="E27" s="103">
        <f t="shared" ref="E27:E35" si="3">IF(D27&gt;0,D27-$E$18,0)</f>
        <v>0</v>
      </c>
      <c r="F27" s="6"/>
      <c r="G27" s="7"/>
      <c r="H27" s="102">
        <f t="shared" ref="H27:H35" si="4">IF(F27&gt;0,AVERAGE(F27:G27),)</f>
        <v>0</v>
      </c>
      <c r="I27" s="103">
        <f t="shared" ref="I27:I35" si="5">IF(H27&gt;0,H27-$D$18,0)</f>
        <v>0</v>
      </c>
      <c r="J27" s="104" t="str">
        <f t="shared" ref="J27:J35" si="6">IF(E27&gt;0,IF(I27&gt;0,E27-I27,"No sample blank"),"No sample")</f>
        <v>No sample</v>
      </c>
      <c r="K27" s="8">
        <v>1</v>
      </c>
      <c r="L27" s="105" t="str">
        <f t="shared" ref="L27:L35" si="7">IF(J27="No sample","No sample",IF(J27="No sample blank","No sample blank",IF($H$19&gt;0,K27*((J27-$H$20)/$H$19),"No calibration curve")))</f>
        <v>No sample</v>
      </c>
    </row>
    <row r="28" spans="1:12" s="26" customFormat="1" ht="13.5" customHeight="1">
      <c r="A28" s="9" t="s">
        <v>105</v>
      </c>
      <c r="B28" s="6"/>
      <c r="C28" s="7"/>
      <c r="D28" s="102">
        <f>IF(B28&gt;0,AVERAGE(B28:C28),)</f>
        <v>0</v>
      </c>
      <c r="E28" s="103">
        <f t="shared" si="3"/>
        <v>0</v>
      </c>
      <c r="F28" s="6"/>
      <c r="G28" s="7"/>
      <c r="H28" s="102">
        <f t="shared" si="4"/>
        <v>0</v>
      </c>
      <c r="I28" s="103">
        <f t="shared" si="5"/>
        <v>0</v>
      </c>
      <c r="J28" s="104" t="str">
        <f t="shared" si="6"/>
        <v>No sample</v>
      </c>
      <c r="K28" s="8">
        <v>1</v>
      </c>
      <c r="L28" s="105" t="str">
        <f t="shared" si="7"/>
        <v>No sample</v>
      </c>
    </row>
    <row r="29" spans="1:12" s="26" customFormat="1" ht="13.5" customHeight="1">
      <c r="A29" s="9" t="s">
        <v>106</v>
      </c>
      <c r="B29" s="6"/>
      <c r="C29" s="7"/>
      <c r="D29" s="102">
        <f t="shared" ref="D29:D34" si="8">IF(B29&gt;0,AVERAGE(B29:C29),)</f>
        <v>0</v>
      </c>
      <c r="E29" s="103">
        <f t="shared" si="3"/>
        <v>0</v>
      </c>
      <c r="F29" s="6"/>
      <c r="G29" s="7"/>
      <c r="H29" s="102">
        <f>IF(F29&gt;0,AVERAGE(F29:G29),)</f>
        <v>0</v>
      </c>
      <c r="I29" s="103">
        <f t="shared" si="5"/>
        <v>0</v>
      </c>
      <c r="J29" s="104" t="str">
        <f t="shared" si="6"/>
        <v>No sample</v>
      </c>
      <c r="K29" s="8">
        <v>1</v>
      </c>
      <c r="L29" s="105" t="str">
        <f t="shared" si="7"/>
        <v>No sample</v>
      </c>
    </row>
    <row r="30" spans="1:12" s="26" customFormat="1" ht="13.5" customHeight="1">
      <c r="A30" s="9" t="s">
        <v>107</v>
      </c>
      <c r="B30" s="6"/>
      <c r="C30" s="7"/>
      <c r="D30" s="102">
        <f t="shared" si="8"/>
        <v>0</v>
      </c>
      <c r="E30" s="103">
        <f>IF(D30&gt;0,D30-$E$18,0)</f>
        <v>0</v>
      </c>
      <c r="F30" s="6"/>
      <c r="G30" s="7"/>
      <c r="H30" s="102">
        <f>IF(F30&gt;0,AVERAGE(F30:G30),)</f>
        <v>0</v>
      </c>
      <c r="I30" s="103">
        <f t="shared" si="5"/>
        <v>0</v>
      </c>
      <c r="J30" s="104" t="str">
        <f t="shared" si="6"/>
        <v>No sample</v>
      </c>
      <c r="K30" s="8">
        <v>1</v>
      </c>
      <c r="L30" s="105" t="str">
        <f t="shared" si="7"/>
        <v>No sample</v>
      </c>
    </row>
    <row r="31" spans="1:12" s="26" customFormat="1" ht="13.5" customHeight="1">
      <c r="A31" s="9" t="s">
        <v>108</v>
      </c>
      <c r="B31" s="6"/>
      <c r="C31" s="7"/>
      <c r="D31" s="102">
        <f t="shared" si="8"/>
        <v>0</v>
      </c>
      <c r="E31" s="103">
        <f t="shared" si="3"/>
        <v>0</v>
      </c>
      <c r="F31" s="6"/>
      <c r="G31" s="7"/>
      <c r="H31" s="102">
        <f t="shared" si="4"/>
        <v>0</v>
      </c>
      <c r="I31" s="103">
        <f t="shared" si="5"/>
        <v>0</v>
      </c>
      <c r="J31" s="104" t="str">
        <f>IF(E31&gt;0,IF(I31&gt;0,E31-I31,"No sample blank"),"No sample")</f>
        <v>No sample</v>
      </c>
      <c r="K31" s="8">
        <v>1</v>
      </c>
      <c r="L31" s="105" t="str">
        <f t="shared" si="7"/>
        <v>No sample</v>
      </c>
    </row>
    <row r="32" spans="1:12" s="26" customFormat="1" ht="13.5" customHeight="1">
      <c r="A32" s="9" t="s">
        <v>109</v>
      </c>
      <c r="B32" s="6"/>
      <c r="C32" s="7"/>
      <c r="D32" s="102">
        <f t="shared" si="8"/>
        <v>0</v>
      </c>
      <c r="E32" s="103">
        <f t="shared" si="3"/>
        <v>0</v>
      </c>
      <c r="F32" s="6"/>
      <c r="G32" s="7"/>
      <c r="H32" s="102">
        <f t="shared" si="4"/>
        <v>0</v>
      </c>
      <c r="I32" s="103">
        <f t="shared" si="5"/>
        <v>0</v>
      </c>
      <c r="J32" s="104" t="str">
        <f t="shared" si="6"/>
        <v>No sample</v>
      </c>
      <c r="K32" s="8">
        <v>1</v>
      </c>
      <c r="L32" s="105" t="str">
        <f t="shared" si="7"/>
        <v>No sample</v>
      </c>
    </row>
    <row r="33" spans="1:12" s="26" customFormat="1" ht="13.5" customHeight="1">
      <c r="A33" s="9" t="s">
        <v>110</v>
      </c>
      <c r="B33" s="6"/>
      <c r="C33" s="7"/>
      <c r="D33" s="102">
        <f t="shared" si="8"/>
        <v>0</v>
      </c>
      <c r="E33" s="103">
        <f t="shared" si="3"/>
        <v>0</v>
      </c>
      <c r="F33" s="6"/>
      <c r="G33" s="7"/>
      <c r="H33" s="102">
        <f t="shared" si="4"/>
        <v>0</v>
      </c>
      <c r="I33" s="103">
        <f t="shared" si="5"/>
        <v>0</v>
      </c>
      <c r="J33" s="104" t="str">
        <f t="shared" si="6"/>
        <v>No sample</v>
      </c>
      <c r="K33" s="8">
        <v>1</v>
      </c>
      <c r="L33" s="105" t="str">
        <f t="shared" si="7"/>
        <v>No sample</v>
      </c>
    </row>
    <row r="34" spans="1:12" s="26" customFormat="1" ht="13.5" customHeight="1">
      <c r="A34" s="9" t="s">
        <v>111</v>
      </c>
      <c r="B34" s="6"/>
      <c r="C34" s="7"/>
      <c r="D34" s="102">
        <f t="shared" si="8"/>
        <v>0</v>
      </c>
      <c r="E34" s="103">
        <f t="shared" si="3"/>
        <v>0</v>
      </c>
      <c r="F34" s="6"/>
      <c r="G34" s="7"/>
      <c r="H34" s="102">
        <f t="shared" si="4"/>
        <v>0</v>
      </c>
      <c r="I34" s="103">
        <f t="shared" si="5"/>
        <v>0</v>
      </c>
      <c r="J34" s="104" t="str">
        <f t="shared" si="6"/>
        <v>No sample</v>
      </c>
      <c r="K34" s="8">
        <v>1</v>
      </c>
      <c r="L34" s="105" t="str">
        <f t="shared" si="7"/>
        <v>No sample</v>
      </c>
    </row>
    <row r="35" spans="1:12" s="26" customFormat="1" ht="13.5" customHeight="1" thickBot="1">
      <c r="A35" s="10" t="s">
        <v>112</v>
      </c>
      <c r="B35" s="11"/>
      <c r="C35" s="12"/>
      <c r="D35" s="106">
        <f>IF(B35&gt;0,AVERAGE(B35:C35),)</f>
        <v>0</v>
      </c>
      <c r="E35" s="107">
        <f t="shared" si="3"/>
        <v>0</v>
      </c>
      <c r="F35" s="11"/>
      <c r="G35" s="12"/>
      <c r="H35" s="106">
        <f t="shared" si="4"/>
        <v>0</v>
      </c>
      <c r="I35" s="107">
        <f t="shared" si="5"/>
        <v>0</v>
      </c>
      <c r="J35" s="108" t="str">
        <f t="shared" si="6"/>
        <v>No sample</v>
      </c>
      <c r="K35" s="13">
        <v>1</v>
      </c>
      <c r="L35" s="105" t="str">
        <f t="shared" si="7"/>
        <v>No sample</v>
      </c>
    </row>
    <row r="36" spans="1:12" ht="13.5" customHeight="1">
      <c r="A36" s="109" t="s">
        <v>113</v>
      </c>
    </row>
    <row r="37" spans="1:12" ht="13.8" hidden="1"/>
    <row r="38" spans="1:12" ht="13.8" hidden="1"/>
    <row r="39" spans="1:12" ht="13.8" hidden="1">
      <c r="A39" s="127"/>
      <c r="B39" s="110"/>
    </row>
    <row r="40" spans="1:12" ht="13.8" hidden="1">
      <c r="A40" s="127"/>
      <c r="B40" s="110"/>
    </row>
    <row r="41" spans="1:12" ht="13.8" hidden="1">
      <c r="A41" s="127"/>
      <c r="B41" s="110"/>
    </row>
    <row r="42" spans="1:12" ht="13.8" hidden="1">
      <c r="A42" s="127"/>
      <c r="B42" s="110"/>
    </row>
    <row r="43" spans="1:12" ht="13.8" hidden="1">
      <c r="A43" s="127"/>
      <c r="B43" s="110"/>
    </row>
    <row r="44" spans="1:12" ht="13.8" hidden="1">
      <c r="A44" s="127"/>
      <c r="B44" s="110"/>
    </row>
    <row r="45" spans="1:12" ht="13.8" hidden="1">
      <c r="A45" s="127"/>
      <c r="B45" s="110"/>
    </row>
    <row r="46" spans="1:12" ht="13.8" hidden="1">
      <c r="A46" s="127"/>
      <c r="B46" s="110"/>
    </row>
    <row r="47" spans="1:12" ht="13.8" hidden="1">
      <c r="A47" s="127"/>
      <c r="B47" s="110"/>
    </row>
    <row r="48" spans="1:12" ht="13.8" hidden="1">
      <c r="A48" s="127"/>
      <c r="B48" s="110"/>
    </row>
    <row r="49" spans="1:2" ht="13.8" hidden="1">
      <c r="A49" s="127"/>
      <c r="B49" s="110"/>
    </row>
    <row r="50" spans="1:2" ht="13.8" hidden="1">
      <c r="A50" s="127"/>
      <c r="B50" s="110"/>
    </row>
    <row r="51" spans="1:2" ht="13.8" hidden="1">
      <c r="A51" s="127"/>
      <c r="B51" s="110"/>
    </row>
    <row r="52" spans="1:2" ht="13.8" hidden="1">
      <c r="A52" s="127"/>
      <c r="B52" s="110"/>
    </row>
    <row r="53" spans="1:2" ht="13.8" hidden="1"/>
    <row r="54" spans="1:2" ht="13.8" hidden="1"/>
    <row r="55" spans="1:2" ht="13.8" hidden="1"/>
    <row r="56" spans="1:2" ht="13.8" hidden="1"/>
    <row r="57" spans="1:2" ht="13.8" hidden="1"/>
    <row r="58" spans="1:2" ht="13.8" hidden="1"/>
    <row r="59" spans="1:2" ht="13.8" hidden="1"/>
    <row r="60" spans="1:2" ht="13.8" hidden="1"/>
    <row r="61" spans="1:2" ht="13.8" hidden="1"/>
    <row r="62" spans="1:2" ht="13.8" hidden="1"/>
    <row r="63" spans="1:2" ht="13.8" hidden="1"/>
    <row r="64" spans="1:2" ht="13.8" hidden="1"/>
    <row r="65" spans="1:1" ht="13.8" hidden="1"/>
    <row r="66" spans="1:1" ht="12.75" hidden="1" customHeight="1"/>
    <row r="67" spans="1:1" ht="12.75" hidden="1" customHeight="1"/>
    <row r="68" spans="1:1" ht="12.75" hidden="1" customHeight="1">
      <c r="A68" s="111" t="s">
        <v>114</v>
      </c>
    </row>
    <row r="69" spans="1:1" ht="12.75" hidden="1" customHeight="1">
      <c r="A69" s="111" t="s">
        <v>115</v>
      </c>
    </row>
    <row r="70" spans="1:1" ht="12.75" hidden="1" customHeight="1">
      <c r="A70" s="111" t="s">
        <v>116</v>
      </c>
    </row>
    <row r="71" spans="1:1" ht="12.75" hidden="1" customHeight="1">
      <c r="A71" s="111" t="s">
        <v>117</v>
      </c>
    </row>
    <row r="72" spans="1:1" ht="12.75" hidden="1" customHeight="1">
      <c r="A72" s="112" t="s">
        <v>60</v>
      </c>
    </row>
    <row r="73" spans="1:1" ht="12.75" hidden="1" customHeight="1">
      <c r="A73" s="113">
        <v>0.05</v>
      </c>
    </row>
    <row r="74" spans="1:1" ht="12.75" hidden="1" customHeight="1">
      <c r="A74" s="114">
        <v>7.4999999999999997E-2</v>
      </c>
    </row>
    <row r="75" spans="1:1" ht="12.75" hidden="1" customHeight="1">
      <c r="A75" s="115">
        <v>0.1</v>
      </c>
    </row>
    <row r="76" spans="1:1" ht="12.75" hidden="1" customHeight="1">
      <c r="A76" s="114">
        <v>0.125</v>
      </c>
    </row>
    <row r="77" spans="1:1" ht="12.75" hidden="1" customHeight="1">
      <c r="A77" s="115">
        <v>0.15</v>
      </c>
    </row>
    <row r="78" spans="1:1" ht="12.75" hidden="1" customHeight="1">
      <c r="A78" s="114">
        <v>0.17499999999999999</v>
      </c>
    </row>
    <row r="79" spans="1:1" ht="12.75" hidden="1" customHeight="1">
      <c r="A79" s="115">
        <v>0.2</v>
      </c>
    </row>
    <row r="80" spans="1:1" ht="12.75" hidden="1" customHeight="1"/>
    <row r="81" ht="12.75" hidden="1" customHeight="1"/>
    <row r="82" ht="12.75" hidden="1" customHeight="1"/>
    <row r="83" ht="12.75" hidden="1" customHeight="1"/>
    <row r="84" ht="12.75" hidden="1" customHeight="1"/>
    <row r="85" ht="12.75" hidden="1" customHeight="1"/>
    <row r="86" ht="12.75" hidden="1" customHeight="1"/>
    <row r="87" ht="12.75" hidden="1" customHeight="1"/>
    <row r="88" ht="12.75" hidden="1" customHeight="1"/>
    <row r="89" ht="12.75" hidden="1" customHeight="1"/>
    <row r="90" ht="12.75" hidden="1" customHeight="1"/>
    <row r="91" ht="12.75" hidden="1" customHeight="1"/>
    <row r="92" ht="12.75" hidden="1" customHeight="1"/>
    <row r="93" ht="12.75" hidden="1" customHeight="1"/>
    <row r="94" ht="12.75" hidden="1" customHeight="1"/>
    <row r="95" ht="12.75" hidden="1" customHeight="1"/>
  </sheetData>
  <sheetProtection password="806A" sheet="1" objects="1" scenarios="1"/>
  <mergeCells count="19">
    <mergeCell ref="L23:L25"/>
    <mergeCell ref="J24:J25"/>
    <mergeCell ref="B23:J23"/>
    <mergeCell ref="B24:E24"/>
    <mergeCell ref="F24:I24"/>
    <mergeCell ref="A1:K1"/>
    <mergeCell ref="A39:A52"/>
    <mergeCell ref="A9:A10"/>
    <mergeCell ref="B9:C9"/>
    <mergeCell ref="D9:D10"/>
    <mergeCell ref="E9:E10"/>
    <mergeCell ref="G7:K8"/>
    <mergeCell ref="A5:B5"/>
    <mergeCell ref="F9:F10"/>
    <mergeCell ref="A4:E4"/>
    <mergeCell ref="A6:B6"/>
    <mergeCell ref="C5:E8"/>
    <mergeCell ref="A7:B8"/>
    <mergeCell ref="K23:K25"/>
  </mergeCells>
  <dataValidations count="2">
    <dataValidation type="decimal" operator="greaterThanOrEqual" allowBlank="1" showInputMessage="1" showErrorMessage="1" sqref="B11:C18" xr:uid="{00000000-0002-0000-0100-000000000000}">
      <formula1>0</formula1>
    </dataValidation>
    <dataValidation type="decimal" operator="greaterThanOrEqual" allowBlank="1" showErrorMessage="1" errorTitle="Enter positive or zero values" error="Please enter positive or zero RFU values only. For negative values, enter &quot;0&quot; (zero)." promptTitle="Enter positive or zero values" sqref="B26:I35" xr:uid="{00000000-0002-0000-0100-000001000000}">
      <formula1>0</formula1>
    </dataValidation>
  </dataValidations>
  <pageMargins left="0.75" right="0.75" top="1" bottom="1" header="0.5" footer="0.5"/>
  <pageSetup scale="80" orientation="landscape" r:id="rId1"/>
  <headerFooter alignWithMargins="0"/>
  <ignoredErrors>
    <ignoredError sqref="D18 F18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60887EDBE1584F8FF3730EA03D355D" ma:contentTypeVersion="7" ma:contentTypeDescription="Create a new document." ma:contentTypeScope="" ma:versionID="a51f5562c652ee7ac8a408518b668853">
  <xsd:schema xmlns:xsd="http://www.w3.org/2001/XMLSchema" xmlns:xs="http://www.w3.org/2001/XMLSchema" xmlns:p="http://schemas.microsoft.com/office/2006/metadata/properties" xmlns:ns2="49d6edea-82ee-4e69-af12-4a64de26a053" xmlns:ns3="d1933cfa-0d68-4999-a577-249e19c9896d" targetNamespace="http://schemas.microsoft.com/office/2006/metadata/properties" ma:root="true" ma:fieldsID="03dc0c4ef1816945e63af670fe4c7eca" ns2:_="" ns3:_="">
    <xsd:import namespace="49d6edea-82ee-4e69-af12-4a64de26a053"/>
    <xsd:import namespace="d1933cfa-0d68-4999-a577-249e19c989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6edea-82ee-4e69-af12-4a64de26a0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933cfa-0d68-4999-a577-249e19c9896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8F2D4D-8F02-4D2B-B961-5D13DB335D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d6edea-82ee-4e69-af12-4a64de26a053"/>
    <ds:schemaRef ds:uri="d1933cfa-0d68-4999-a577-249e19c989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A196AF-CFEC-4466-B290-2C5CE5911F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Reaction preparation</vt:lpstr>
      <vt:lpstr>Results analysis</vt:lpstr>
    </vt:vector>
  </TitlesOfParts>
  <Manager/>
  <Company>Sigma-Aldrich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evainerm</dc:creator>
  <cp:keywords/>
  <dc:description/>
  <cp:lastModifiedBy>Lucas Inez</cp:lastModifiedBy>
  <cp:revision/>
  <dcterms:created xsi:type="dcterms:W3CDTF">2010-12-31T08:00:44Z</dcterms:created>
  <dcterms:modified xsi:type="dcterms:W3CDTF">2023-04-07T13:29:59Z</dcterms:modified>
  <cp:category/>
  <cp:contentStatus/>
</cp:coreProperties>
</file>