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mdigital-my.sharepoint.com/personal/m252393_one_merckgroup_com/Documents/Desktop/"/>
    </mc:Choice>
  </mc:AlternateContent>
  <xr:revisionPtr revIDLastSave="0" documentId="8_{59B89FF9-B55F-4BC5-9D60-A3B9565CDB74}" xr6:coauthVersionLast="47" xr6:coauthVersionMax="47" xr10:uidLastSave="{00000000-0000-0000-0000-000000000000}"/>
  <bookViews>
    <workbookView xWindow="28692" yWindow="-108" windowWidth="29016" windowHeight="15816" xr2:uid="{00000000-000D-0000-FFFF-FFFF00000000}"/>
  </bookViews>
  <sheets>
    <sheet name="Experimental design" sheetId="6" r:id="rId1"/>
    <sheet name="Calculator " sheetId="7"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6" l="1"/>
  <c r="A4" i="6"/>
  <c r="A3" i="6"/>
  <c r="A2" i="6"/>
  <c r="G53" i="6" s="1"/>
  <c r="O20" i="6" s="1"/>
  <c r="A1" i="6"/>
  <c r="O17" i="6"/>
  <c r="Q28" i="7"/>
  <c r="E39" i="6" l="1"/>
  <c r="E44" i="6"/>
  <c r="E43" i="6"/>
  <c r="E38" i="6"/>
  <c r="E31" i="6"/>
  <c r="E32" i="6" l="1"/>
  <c r="G29" i="6" s="1"/>
  <c r="O16" i="6"/>
  <c r="R28" i="7"/>
  <c r="P29" i="7"/>
  <c r="Q29" i="7"/>
  <c r="R29" i="7"/>
  <c r="P30" i="7"/>
  <c r="Q30" i="7"/>
  <c r="R30" i="7"/>
  <c r="D41" i="7" s="1" a="1"/>
  <c r="D41" i="7" s="1"/>
  <c r="P31" i="7"/>
  <c r="Q31" i="7"/>
  <c r="R31" i="7"/>
  <c r="P32" i="7"/>
  <c r="Q32" i="7"/>
  <c r="R32" i="7"/>
  <c r="P33" i="7"/>
  <c r="Q33" i="7"/>
  <c r="R33" i="7"/>
  <c r="P28" i="7"/>
  <c r="D39" i="7" s="1" a="1"/>
  <c r="D39" i="7" s="1"/>
  <c r="O41" i="7"/>
  <c r="P47" i="7"/>
  <c r="P46" i="7"/>
  <c r="P45" i="7"/>
  <c r="O50" i="7" s="1" a="1"/>
  <c r="O50" i="7" s="1"/>
  <c r="P39" i="7"/>
  <c r="P40" i="7"/>
  <c r="P38" i="7"/>
  <c r="O42" i="7" s="1" a="1"/>
  <c r="O42" i="7" s="1"/>
  <c r="O49" i="7"/>
  <c r="B40" i="7"/>
  <c r="B41" i="7" s="1"/>
  <c r="B42" i="7" s="1"/>
  <c r="B43" i="7" s="1"/>
  <c r="B44" i="7" s="1"/>
  <c r="D40" i="7" l="1" a="1"/>
  <c r="D40" i="7" s="1"/>
  <c r="D44" i="7" a="1"/>
  <c r="D44" i="7" s="1"/>
  <c r="D43" i="7" a="1"/>
  <c r="D43" i="7" s="1"/>
  <c r="D42" i="7" a="1"/>
  <c r="D42" i="7" s="1"/>
  <c r="B45" i="7"/>
  <c r="C39" i="7" l="1"/>
  <c r="C40" i="7"/>
  <c r="C44" i="7"/>
  <c r="G41" i="6"/>
  <c r="A6" i="6"/>
  <c r="C41" i="7"/>
  <c r="C43" i="7"/>
  <c r="C42" i="7"/>
  <c r="E51" i="6" l="1"/>
  <c r="O19" i="6" s="1"/>
  <c r="E50" i="6"/>
  <c r="O18" i="6" s="1"/>
  <c r="E49" i="6"/>
  <c r="G50" i="6"/>
  <c r="G49" i="6"/>
  <c r="G51" i="6"/>
  <c r="B48" i="7"/>
  <c r="O51" i="7" s="1"/>
  <c r="B47" i="7"/>
  <c r="B49" i="7"/>
  <c r="O15" i="6" l="1"/>
  <c r="G26" i="6" s="1"/>
  <c r="O43" i="7"/>
  <c r="G47" i="6"/>
  <c r="G3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<sst xmlns="http://schemas.openxmlformats.org/spreadsheetml/2006/main" count="148" uniqueCount="101">
  <si>
    <t>S.D.</t>
  </si>
  <si>
    <t xml:space="preserve">Standards </t>
  </si>
  <si>
    <t>A</t>
  </si>
  <si>
    <t xml:space="preserve">Blank </t>
  </si>
  <si>
    <t>B</t>
  </si>
  <si>
    <t>Sample</t>
  </si>
  <si>
    <t>C</t>
  </si>
  <si>
    <t>D</t>
  </si>
  <si>
    <t>E</t>
  </si>
  <si>
    <t>F</t>
  </si>
  <si>
    <t>G</t>
  </si>
  <si>
    <t>H</t>
  </si>
  <si>
    <t>Standard Curve:</t>
  </si>
  <si>
    <t xml:space="preserve">nmol </t>
  </si>
  <si>
    <t xml:space="preserve"> av background </t>
  </si>
  <si>
    <t>ΔA- change in OD absorbance value Ablank-Asample</t>
  </si>
  <si>
    <t>S.D. of absorbance</t>
  </si>
  <si>
    <t xml:space="preserve">MPO Activity (mU/ml) </t>
  </si>
  <si>
    <t xml:space="preserve">Assay buffer (MAK563A) </t>
  </si>
  <si>
    <t>MPO Substrate Stock (MAK563B)</t>
  </si>
  <si>
    <t>stop mix (MAK563C)</t>
  </si>
  <si>
    <t>DTNB (MAK563D)</t>
  </si>
  <si>
    <t>TCEP (MAK563F)</t>
  </si>
  <si>
    <t>MPO Positive Control  (MAK563E)</t>
  </si>
  <si>
    <t>STEPS</t>
  </si>
  <si>
    <t xml:space="preserve">working solution- </t>
  </si>
  <si>
    <t>MPO Substrate Stock (MAK563B); 3% H2O2</t>
  </si>
  <si>
    <t>Assay Buffer</t>
  </si>
  <si>
    <t xml:space="preserve">TNB Reagent/Standard- </t>
  </si>
  <si>
    <t>working solution</t>
  </si>
  <si>
    <t>DTNB</t>
  </si>
  <si>
    <t>TCEP</t>
  </si>
  <si>
    <t xml:space="preserve">MPO positive control </t>
  </si>
  <si>
    <t xml:space="preserve">For your convenience, a calculation sheet is available below. </t>
  </si>
  <si>
    <t>Standard 50</t>
  </si>
  <si>
    <t>Standard 0</t>
  </si>
  <si>
    <t>Standard 10</t>
  </si>
  <si>
    <t>Standard 40</t>
  </si>
  <si>
    <t>Standard 30</t>
  </si>
  <si>
    <t>Standard 20</t>
  </si>
  <si>
    <t>Standard</t>
  </si>
  <si>
    <t>Table B - raw data</t>
  </si>
  <si>
    <t>MPO Activity Calculator</t>
  </si>
  <si>
    <t>Blank rep 1</t>
  </si>
  <si>
    <t>Blank rep 2</t>
  </si>
  <si>
    <t>Blank rep 3</t>
  </si>
  <si>
    <t>Sample rep 1</t>
  </si>
  <si>
    <t>Sample rep 2</t>
  </si>
  <si>
    <t>Sample rep 3</t>
  </si>
  <si>
    <t>MPO Activity Calculator for positive control</t>
  </si>
  <si>
    <t>Reaction time (min)</t>
  </si>
  <si>
    <t>Sample dilution factor</t>
  </si>
  <si>
    <t>Positive control volume (2-5µL)</t>
  </si>
  <si>
    <t>2. In the gray panels, input the sample dilution factor and the reaction time to calculate the MPO activity of your sample. The sample dilution factor represents the extent to which the sample was diluted, while the reaction time signifies the duration of incubation from the addition of the reaction mix to the introduction of the stop mix. Accurately enter these values to determine the MPO activity for your sample.</t>
  </si>
  <si>
    <t>3. In the specified gray area, enter the volume (µL) used for the positive control in your experiment and the reaction time to calculate the MPO activity of the positive control.</t>
  </si>
  <si>
    <t>Intercept</t>
  </si>
  <si>
    <t>Slope</t>
  </si>
  <si>
    <t xml:space="preserve">MAK563 MPO Colorimetric Activity Assay Kit calculator. </t>
  </si>
  <si>
    <t>1. Transfer the raw data acquired from the plate reader to Table B (raw data) based on the corresponding index outlined in Table A. Ensure accuracy by carefully matching the data from the plate reader with the appropriate index in the table.</t>
  </si>
  <si>
    <t>Table A - index</t>
  </si>
  <si>
    <t xml:space="preserve">MAK563 MPO Colorimetric Activity Assay Kit experimental design. </t>
  </si>
  <si>
    <t>Note: In order to obtain a standard deviation, it is necessary to perform the experiment with at least 3 repetitions. If you have conducted fewer than 3 repetitions, indicate "NA" (not applicable) in the empty slots. This will prevent the calculation of a misleading standard deviation.</t>
  </si>
  <si>
    <t>This document serves as a helpful tool for designing your experiment by simplifying reagent volume calculations. It guides you through the process beginning with filling out Table A, where you provide the number of samples and repetitions. Based on this information, the document will calculate the precise amount of reagents required for your experiment.</t>
  </si>
  <si>
    <t xml:space="preserve">Repeats </t>
  </si>
  <si>
    <t>Positive control</t>
  </si>
  <si>
    <t xml:space="preserve">Sampels </t>
  </si>
  <si>
    <t>Blank</t>
  </si>
  <si>
    <t>Standard curve</t>
  </si>
  <si>
    <t>Blank positive control</t>
  </si>
  <si>
    <t>Table B - required volumes of reagents</t>
  </si>
  <si>
    <t>µl</t>
  </si>
  <si>
    <t>To assist you, we have included tables outlining the preparation of ingredients for the experiment. You have the option to refer to the attached tables or consult the preparation instructions provided in the brochure accompanying the kit. These resources are readily available to ensure a seamless and convenient preparation process.</t>
  </si>
  <si>
    <t>Allow buffer to come to room temperature before use</t>
  </si>
  <si>
    <t>#Protected from light</t>
  </si>
  <si>
    <t>Reaction mix for samples (Mix A)</t>
  </si>
  <si>
    <t>µL</t>
  </si>
  <si>
    <t xml:space="preserve">µL </t>
  </si>
  <si>
    <t>S</t>
  </si>
  <si>
    <t>S C+</t>
  </si>
  <si>
    <t>B C+</t>
  </si>
  <si>
    <t>Reaction mix for Blanks (Mix B)</t>
  </si>
  <si>
    <t>sd</t>
  </si>
  <si>
    <t xml:space="preserve">Number of </t>
  </si>
  <si>
    <t>A412</t>
  </si>
  <si>
    <r>
      <t># Working solution is stable for one week at –20</t>
    </r>
    <r>
      <rPr>
        <sz val="11"/>
        <color theme="1"/>
        <rFont val="Calibri"/>
        <family val="2"/>
      </rPr>
      <t>°</t>
    </r>
    <r>
      <rPr>
        <sz val="11"/>
        <color theme="1"/>
        <rFont val="Calibri"/>
        <family val="2"/>
        <scheme val="minor"/>
      </rPr>
      <t>C</t>
    </r>
  </si>
  <si>
    <t>DDW</t>
  </si>
  <si>
    <r>
      <t>V (</t>
    </r>
    <r>
      <rPr>
        <sz val="11"/>
        <color theme="1"/>
        <rFont val="Calibri"/>
        <family val="2"/>
      </rPr>
      <t>µ</t>
    </r>
    <r>
      <rPr>
        <sz val="11"/>
        <color theme="1"/>
        <rFont val="Calibri"/>
        <family val="2"/>
        <scheme val="minor"/>
      </rPr>
      <t>l)</t>
    </r>
  </si>
  <si>
    <r>
      <t>Volume of Positive control (2-5</t>
    </r>
    <r>
      <rPr>
        <sz val="11"/>
        <color theme="1"/>
        <rFont val="Calibri"/>
        <family val="2"/>
      </rPr>
      <t>µ</t>
    </r>
    <r>
      <rPr>
        <sz val="12.1"/>
        <color theme="1"/>
        <rFont val="Calibri"/>
        <family val="2"/>
      </rPr>
      <t>L</t>
    </r>
    <r>
      <rPr>
        <sz val="11"/>
        <color theme="1"/>
        <rFont val="Calibri"/>
        <family val="2"/>
        <scheme val="minor"/>
      </rPr>
      <t>)</t>
    </r>
  </si>
  <si>
    <t>PCB rep 1</t>
  </si>
  <si>
    <t>PCS rep 1</t>
  </si>
  <si>
    <t>Sample (PCS)</t>
  </si>
  <si>
    <t>PCS rep 2</t>
  </si>
  <si>
    <t>PCS rep 3</t>
  </si>
  <si>
    <t>Blank (PCB)</t>
  </si>
  <si>
    <t>PCB rep 2</t>
  </si>
  <si>
    <t>PCB rep 3</t>
  </si>
  <si>
    <t>Repeat 1</t>
  </si>
  <si>
    <t>Repeat 2</t>
  </si>
  <si>
    <t>Repeat 3</t>
  </si>
  <si>
    <r>
      <t>R</t>
    </r>
    <r>
      <rPr>
        <sz val="11"/>
        <color theme="1"/>
        <rFont val="Calibri"/>
        <family val="2"/>
      </rPr>
      <t>²</t>
    </r>
  </si>
  <si>
    <t>The required volumes of reagents will be automatically calculated (with an excess factor of 1.2) and displayed in Table B. This table will provide you with the precise volumes needed for each reagent based on the number of samples, the volume of the positive control, and the number of repetitions entered in the gray windows. Using the information in Table B, you can confidently proceed with your experiment, ensuring accurate and efficient preparation of the required reagent volumes.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</si>
</sst>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
  </numFmts>
  <fonts count="25" x14ac:knownFonts="1">
    <font>
      <sz val="11"/>
      <color theme="1"/>
      <name val="Calibri"/>
      <family val="2"/>
      <scheme val="minor"/>
    </font>
    <font>
      <sz val="10"/>
      <color rgb="FF000000"/>
      <name val="Calibri"/>
      <family val="2"/>
      <scheme val="minor"/>
    </font>
    <font>
      <sz val="12"/>
      <color theme="1"/>
      <name val="Calibri"/>
      <family val="2"/>
      <scheme val="minor"/>
    </font>
    <font>
      <b/>
      <sz val="12"/>
      <color theme="1"/>
      <name val="Calibri"/>
      <family val="2"/>
      <scheme val="minor"/>
    </font>
    <font>
      <b/>
      <sz val="11"/>
      <color rgb="FF7030A0"/>
      <name val="Calibri"/>
      <family val="2"/>
      <scheme val="minor"/>
    </font>
    <font>
      <b/>
      <sz val="16"/>
      <color rgb="FF7030A0"/>
      <name val="Calibri"/>
      <family val="2"/>
      <scheme val="minor"/>
    </font>
    <font>
      <sz val="12"/>
      <color rgb="FF000000"/>
      <name val="Calibri"/>
      <family val="2"/>
      <scheme val="minor"/>
    </font>
    <font>
      <sz val="11"/>
      <color theme="1"/>
      <name val="Calibri"/>
      <family val="2"/>
      <scheme val="minor"/>
    </font>
    <font>
      <sz val="11"/>
      <color rgb="FF006100"/>
      <name val="Calibri"/>
      <family val="2"/>
      <scheme val="minor"/>
    </font>
    <font>
      <b/>
      <sz val="11"/>
      <color theme="1"/>
      <name val="Calibri"/>
      <family val="2"/>
      <scheme val="minor"/>
    </font>
    <font>
      <sz val="11"/>
      <color theme="0"/>
      <name val="Calibri"/>
      <family val="2"/>
      <scheme val="minor"/>
    </font>
    <font>
      <sz val="10"/>
      <color theme="1"/>
      <name val="Verdana"/>
      <family val="2"/>
    </font>
    <font>
      <b/>
      <sz val="12"/>
      <name val="Calibri"/>
      <family val="2"/>
      <scheme val="minor"/>
    </font>
    <font>
      <sz val="12"/>
      <color rgb="FFFF0000"/>
      <name val="Calibri"/>
      <family val="2"/>
      <scheme val="minor"/>
    </font>
    <font>
      <b/>
      <sz val="12"/>
      <name val="Verdana"/>
      <family val="2"/>
    </font>
    <font>
      <sz val="8"/>
      <name val="Calibri"/>
      <family val="2"/>
      <scheme val="minor"/>
    </font>
    <font>
      <sz val="9"/>
      <color theme="1"/>
      <name val="Verdana"/>
      <family val="2"/>
    </font>
    <font>
      <sz val="12"/>
      <color theme="0"/>
      <name val="Calibri"/>
      <family val="2"/>
      <scheme val="minor"/>
    </font>
    <font>
      <b/>
      <sz val="26"/>
      <color rgb="FF7030A0"/>
      <name val="Calibri"/>
      <family val="2"/>
      <scheme val="minor"/>
    </font>
    <font>
      <sz val="11"/>
      <color rgb="FFFF0000"/>
      <name val="Calibri"/>
      <family val="2"/>
      <scheme val="minor"/>
    </font>
    <font>
      <sz val="12"/>
      <name val="Calibri"/>
      <family val="2"/>
      <scheme val="minor"/>
    </font>
    <font>
      <sz val="11"/>
      <color theme="1"/>
      <name val="Calibri"/>
      <family val="2"/>
    </font>
    <font>
      <sz val="12.1"/>
      <color theme="1"/>
      <name val="Calibri"/>
      <family val="2"/>
    </font>
    <font>
      <sz val="11"/>
      <color rgb="FF0F1A2E"/>
      <name val="Segoe UI"/>
      <family val="2"/>
    </font>
    <font>
      <sz val="11"/>
      <name val="Calibri"/>
      <family val="2"/>
      <scheme val="minor"/>
    </font>
  </fonts>
  <fills count="10">
    <fill>
      <patternFill patternType="none"/>
    </fill>
    <fill>
      <patternFill patternType="gray125"/>
    </fill>
    <fill>
      <patternFill patternType="solid">
        <fgColor rgb="FFFF99FF"/>
        <bgColor indexed="64"/>
      </patternFill>
    </fill>
    <fill>
      <patternFill patternType="solid">
        <fgColor rgb="FFC6EFCE"/>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medium">
        <color rgb="FF000000"/>
      </left>
      <right/>
      <top/>
      <bottom style="medium">
        <color rgb="FF000000"/>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medium">
        <color rgb="FF000000"/>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indexed="64"/>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top/>
      <bottom style="thin">
        <color indexed="64"/>
      </bottom>
      <diagonal/>
    </border>
    <border>
      <left style="thin">
        <color indexed="64"/>
      </left>
      <right/>
      <top/>
      <bottom/>
      <diagonal/>
    </border>
  </borders>
  <cellStyleXfs count="3">
    <xf numFmtId="0" fontId="0" fillId="0" borderId="0"/>
    <xf numFmtId="0" fontId="8" fillId="3" borderId="0" applyNumberFormat="0" applyBorder="0" applyAlignment="0" applyProtection="0"/>
    <xf numFmtId="0" fontId="7" fillId="0" borderId="0"/>
  </cellStyleXfs>
  <cellXfs count="149">
    <xf numFmtId="0" fontId="0" fillId="0" borderId="0" xfId="0"/>
    <xf numFmtId="0" fontId="19" fillId="0" borderId="0" xfId="0" applyFont="1" applyProtection="1"/>
    <xf numFmtId="0" fontId="0" fillId="0" borderId="0" xfId="0" applyProtection="1"/>
    <xf numFmtId="0" fontId="0" fillId="6" borderId="1" xfId="0" applyFill="1" applyBorder="1" applyProtection="1"/>
    <xf numFmtId="0" fontId="0" fillId="0" borderId="0" xfId="0" applyAlignment="1" applyProtection="1">
      <alignment vertical="center" wrapText="1"/>
    </xf>
    <xf numFmtId="0" fontId="0" fillId="0" borderId="28" xfId="0" applyBorder="1" applyProtection="1"/>
    <xf numFmtId="0" fontId="0" fillId="4" borderId="29" xfId="0" applyFill="1" applyBorder="1" applyProtection="1"/>
    <xf numFmtId="0" fontId="0" fillId="0" borderId="29" xfId="0" applyBorder="1" applyProtection="1"/>
    <xf numFmtId="0" fontId="9" fillId="0" borderId="29" xfId="0" applyFont="1" applyBorder="1" applyProtection="1"/>
    <xf numFmtId="0" fontId="0" fillId="0" borderId="30" xfId="0" applyBorder="1" applyProtection="1"/>
    <xf numFmtId="0" fontId="0" fillId="0" borderId="45" xfId="0" applyBorder="1" applyProtection="1"/>
    <xf numFmtId="0" fontId="16" fillId="0" borderId="17" xfId="0" applyFont="1" applyBorder="1" applyProtection="1"/>
    <xf numFmtId="0" fontId="0" fillId="0" borderId="17" xfId="0" applyBorder="1" applyProtection="1"/>
    <xf numFmtId="0" fontId="0" fillId="0" borderId="32" xfId="0" applyBorder="1" applyProtection="1"/>
    <xf numFmtId="0" fontId="9" fillId="0" borderId="29" xfId="0" applyFont="1" applyFill="1" applyBorder="1" applyProtection="1"/>
    <xf numFmtId="0" fontId="0" fillId="0" borderId="46" xfId="0" applyBorder="1" applyProtection="1"/>
    <xf numFmtId="0" fontId="0" fillId="0" borderId="1" xfId="0" applyBorder="1" applyProtection="1"/>
    <xf numFmtId="0" fontId="0" fillId="0" borderId="12" xfId="0" applyBorder="1" applyProtection="1"/>
    <xf numFmtId="0" fontId="0" fillId="0" borderId="0" xfId="0" applyBorder="1" applyProtection="1"/>
    <xf numFmtId="0" fontId="0" fillId="0" borderId="31" xfId="0" applyBorder="1" applyProtection="1"/>
    <xf numFmtId="0" fontId="0" fillId="5" borderId="1" xfId="0" applyFill="1" applyBorder="1" applyAlignment="1" applyProtection="1">
      <alignment wrapText="1"/>
    </xf>
    <xf numFmtId="0" fontId="0" fillId="5" borderId="12" xfId="0" applyFill="1" applyBorder="1" applyProtection="1"/>
    <xf numFmtId="0" fontId="19" fillId="0" borderId="0" xfId="0" applyFont="1" applyBorder="1" applyProtection="1"/>
    <xf numFmtId="0" fontId="9" fillId="0" borderId="29" xfId="0" applyFont="1" applyFill="1" applyBorder="1" applyAlignment="1" applyProtection="1"/>
    <xf numFmtId="0" fontId="0" fillId="0" borderId="0" xfId="0" applyFill="1" applyBorder="1" applyAlignment="1" applyProtection="1">
      <alignment wrapText="1"/>
    </xf>
    <xf numFmtId="0" fontId="0" fillId="0" borderId="1" xfId="0" applyFill="1" applyBorder="1" applyProtection="1"/>
    <xf numFmtId="0" fontId="10" fillId="0" borderId="0" xfId="0" applyFont="1" applyBorder="1" applyProtection="1"/>
    <xf numFmtId="0" fontId="0" fillId="4" borderId="1" xfId="0" applyFill="1" applyBorder="1" applyProtection="1"/>
    <xf numFmtId="0" fontId="10" fillId="0" borderId="17" xfId="0" applyFont="1" applyBorder="1" applyProtection="1"/>
    <xf numFmtId="0" fontId="0" fillId="0" borderId="29" xfId="0" applyFont="1" applyBorder="1" applyProtection="1"/>
    <xf numFmtId="0" fontId="0" fillId="0" borderId="0" xfId="0" applyFont="1" applyBorder="1" applyProtection="1"/>
    <xf numFmtId="0" fontId="0" fillId="7" borderId="1" xfId="0" applyFill="1" applyBorder="1" applyProtection="1"/>
    <xf numFmtId="0" fontId="0" fillId="8" borderId="1" xfId="0" applyFill="1" applyBorder="1" applyProtection="1"/>
    <xf numFmtId="0" fontId="0" fillId="0" borderId="17" xfId="0" applyFont="1" applyBorder="1" applyProtection="1"/>
    <xf numFmtId="0" fontId="0" fillId="0" borderId="10" xfId="0" applyBorder="1" applyProtection="1"/>
    <xf numFmtId="0" fontId="6" fillId="6" borderId="11" xfId="0" applyFont="1" applyFill="1" applyBorder="1" applyProtection="1"/>
    <xf numFmtId="0" fontId="0" fillId="0" borderId="11" xfId="0" applyBorder="1" applyProtection="1"/>
    <xf numFmtId="0" fontId="9" fillId="0" borderId="11" xfId="0" applyFont="1" applyBorder="1" applyProtection="1"/>
    <xf numFmtId="0" fontId="7" fillId="0" borderId="0" xfId="2" applyProtection="1"/>
    <xf numFmtId="0" fontId="0" fillId="0" borderId="14" xfId="0" applyBorder="1" applyProtection="1"/>
    <xf numFmtId="0" fontId="0" fillId="5" borderId="1" xfId="0" applyFill="1" applyBorder="1" applyProtection="1"/>
    <xf numFmtId="0" fontId="10" fillId="0" borderId="0" xfId="0" applyFont="1" applyProtection="1"/>
    <xf numFmtId="0" fontId="0" fillId="2" borderId="0" xfId="0" applyFill="1" applyProtection="1"/>
    <xf numFmtId="0" fontId="4" fillId="2" borderId="0" xfId="0" applyFont="1" applyFill="1" applyProtection="1"/>
    <xf numFmtId="0" fontId="0" fillId="0" borderId="0" xfId="0" applyAlignment="1" applyProtection="1">
      <alignment vertical="top" wrapText="1"/>
    </xf>
    <xf numFmtId="0" fontId="3" fillId="0" borderId="16" xfId="0" applyFont="1" applyBorder="1" applyProtection="1"/>
    <xf numFmtId="0" fontId="0" fillId="0" borderId="16" xfId="0" applyBorder="1" applyProtection="1"/>
    <xf numFmtId="0" fontId="0" fillId="0" borderId="1" xfId="0" applyFill="1" applyBorder="1" applyAlignment="1" applyProtection="1"/>
    <xf numFmtId="0" fontId="3" fillId="0" borderId="1" xfId="0" applyFont="1" applyBorder="1" applyProtection="1"/>
    <xf numFmtId="0" fontId="0" fillId="9" borderId="1" xfId="0" applyFill="1" applyBorder="1" applyProtection="1">
      <protection locked="0"/>
    </xf>
    <xf numFmtId="0" fontId="0" fillId="0" borderId="1" xfId="0" applyBorder="1" applyProtection="1">
      <protection locked="0"/>
    </xf>
    <xf numFmtId="0" fontId="20" fillId="9" borderId="14" xfId="1" applyFont="1" applyFill="1" applyBorder="1" applyProtection="1">
      <protection locked="0"/>
    </xf>
    <xf numFmtId="0" fontId="20" fillId="0" borderId="1" xfId="0" applyFont="1" applyBorder="1" applyProtection="1">
      <protection locked="0"/>
    </xf>
    <xf numFmtId="0" fontId="20" fillId="9" borderId="1" xfId="1" applyFont="1" applyFill="1" applyBorder="1" applyProtection="1">
      <protection locked="0"/>
    </xf>
    <xf numFmtId="0" fontId="2" fillId="0" borderId="0" xfId="0" applyFont="1" applyProtection="1"/>
    <xf numFmtId="0" fontId="5" fillId="2" borderId="0" xfId="0" applyFont="1" applyFill="1" applyProtection="1"/>
    <xf numFmtId="0" fontId="2" fillId="0" borderId="0" xfId="0" applyFont="1" applyAlignment="1" applyProtection="1"/>
    <xf numFmtId="0" fontId="2" fillId="0" borderId="0" xfId="0" applyFont="1" applyAlignment="1" applyProtection="1">
      <alignment wrapText="1"/>
    </xf>
    <xf numFmtId="0" fontId="9" fillId="4" borderId="0" xfId="0" applyFont="1" applyFill="1" applyProtection="1"/>
    <xf numFmtId="0" fontId="3" fillId="4" borderId="0" xfId="0" applyFont="1" applyFill="1" applyProtection="1"/>
    <xf numFmtId="0" fontId="2" fillId="5" borderId="0" xfId="0" applyFont="1" applyFill="1" applyProtection="1"/>
    <xf numFmtId="0" fontId="2" fillId="6" borderId="0" xfId="0" applyFont="1" applyFill="1" applyProtection="1"/>
    <xf numFmtId="0" fontId="3" fillId="5" borderId="0" xfId="0" applyFont="1" applyFill="1" applyProtection="1"/>
    <xf numFmtId="0" fontId="3" fillId="6" borderId="0" xfId="0" applyFont="1" applyFill="1" applyProtection="1"/>
    <xf numFmtId="0" fontId="16" fillId="0" borderId="0" xfId="0" applyFont="1" applyAlignment="1" applyProtection="1">
      <alignment vertical="center"/>
    </xf>
    <xf numFmtId="0" fontId="12" fillId="0" borderId="0" xfId="0" applyFont="1" applyAlignment="1" applyProtection="1"/>
    <xf numFmtId="0" fontId="12" fillId="4" borderId="0" xfId="0" applyFont="1" applyFill="1" applyAlignment="1" applyProtection="1"/>
    <xf numFmtId="0" fontId="12" fillId="5" borderId="0" xfId="0" applyFont="1" applyFill="1" applyAlignment="1" applyProtection="1"/>
    <xf numFmtId="0" fontId="12" fillId="6" borderId="0" xfId="0" applyFont="1" applyFill="1" applyAlignment="1" applyProtection="1"/>
    <xf numFmtId="0" fontId="13" fillId="0" borderId="0" xfId="0" applyFont="1" applyProtection="1"/>
    <xf numFmtId="0" fontId="0" fillId="0" borderId="0" xfId="0" applyFont="1" applyProtection="1"/>
    <xf numFmtId="0" fontId="2" fillId="0" borderId="16" xfId="0" applyFont="1" applyBorder="1" applyProtection="1"/>
    <xf numFmtId="0" fontId="2" fillId="0" borderId="1" xfId="0" applyFont="1" applyBorder="1" applyProtection="1"/>
    <xf numFmtId="0" fontId="2" fillId="0" borderId="18" xfId="0" applyFont="1" applyBorder="1" applyProtection="1"/>
    <xf numFmtId="0" fontId="1" fillId="0" borderId="1"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19"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3"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21" xfId="0" applyFont="1" applyBorder="1" applyAlignment="1" applyProtection="1">
      <alignment horizontal="center" vertical="center" wrapText="1"/>
    </xf>
    <xf numFmtId="0" fontId="2" fillId="0" borderId="15" xfId="0" applyFont="1" applyBorder="1" applyProtection="1"/>
    <xf numFmtId="0" fontId="2" fillId="0" borderId="23" xfId="0" applyFont="1" applyBorder="1" applyProtection="1"/>
    <xf numFmtId="0" fontId="1" fillId="0" borderId="24" xfId="0" applyFont="1" applyBorder="1" applyAlignment="1" applyProtection="1">
      <alignment horizontal="center" vertical="center" wrapText="1"/>
    </xf>
    <xf numFmtId="0" fontId="1" fillId="0" borderId="25" xfId="0" applyFont="1" applyBorder="1" applyAlignment="1" applyProtection="1">
      <alignment horizontal="center" vertical="center" wrapText="1"/>
    </xf>
    <xf numFmtId="0" fontId="1" fillId="0" borderId="26" xfId="0" applyFont="1" applyBorder="1" applyAlignment="1" applyProtection="1">
      <alignment horizontal="center" vertical="center" wrapText="1"/>
    </xf>
    <xf numFmtId="0" fontId="17" fillId="0" borderId="0" xfId="0" applyFont="1" applyProtection="1"/>
    <xf numFmtId="0" fontId="3" fillId="0" borderId="33" xfId="0" applyFont="1" applyBorder="1" applyProtection="1"/>
    <xf numFmtId="0" fontId="2" fillId="0" borderId="34" xfId="0" applyFont="1" applyBorder="1" applyProtection="1"/>
    <xf numFmtId="0" fontId="2" fillId="0" borderId="35" xfId="0" applyFont="1" applyBorder="1" applyProtection="1"/>
    <xf numFmtId="0" fontId="2" fillId="0" borderId="36" xfId="0" applyFont="1" applyBorder="1" applyProtection="1"/>
    <xf numFmtId="0" fontId="2" fillId="0" borderId="37" xfId="0" applyFont="1" applyBorder="1" applyProtection="1"/>
    <xf numFmtId="0" fontId="0" fillId="4" borderId="27" xfId="0" applyFill="1" applyBorder="1" applyProtection="1"/>
    <xf numFmtId="0" fontId="1" fillId="0" borderId="38" xfId="0" applyFont="1" applyBorder="1" applyAlignment="1" applyProtection="1">
      <alignment horizontal="center" vertical="center" wrapText="1"/>
    </xf>
    <xf numFmtId="0" fontId="0" fillId="5" borderId="27" xfId="0" applyFill="1" applyBorder="1" applyProtection="1"/>
    <xf numFmtId="0" fontId="1" fillId="0" borderId="39" xfId="0" applyFont="1" applyBorder="1" applyAlignment="1" applyProtection="1">
      <alignment horizontal="center" vertical="center" wrapText="1"/>
    </xf>
    <xf numFmtId="0" fontId="0" fillId="6" borderId="27" xfId="0" applyFill="1" applyBorder="1" applyProtection="1"/>
    <xf numFmtId="0" fontId="1" fillId="0" borderId="40" xfId="0" applyFont="1" applyBorder="1" applyAlignment="1" applyProtection="1">
      <alignment horizontal="center" vertical="center" wrapText="1"/>
    </xf>
    <xf numFmtId="0" fontId="0" fillId="0" borderId="27" xfId="0" applyBorder="1" applyProtection="1"/>
    <xf numFmtId="0" fontId="2" fillId="0" borderId="27" xfId="0" applyFont="1" applyBorder="1" applyProtection="1"/>
    <xf numFmtId="0" fontId="2" fillId="0" borderId="6" xfId="0" applyFont="1" applyBorder="1" applyProtection="1"/>
    <xf numFmtId="0" fontId="2" fillId="0" borderId="41" xfId="0" applyFont="1" applyBorder="1" applyProtection="1"/>
    <xf numFmtId="0" fontId="1" fillId="0" borderId="42" xfId="0" applyFont="1" applyBorder="1" applyAlignment="1" applyProtection="1">
      <alignment horizontal="center" vertical="center" wrapText="1"/>
    </xf>
    <xf numFmtId="0" fontId="1" fillId="0" borderId="43" xfId="0" applyFont="1" applyBorder="1" applyAlignment="1" applyProtection="1">
      <alignment horizontal="center" vertical="center" wrapText="1"/>
    </xf>
    <xf numFmtId="0" fontId="1" fillId="0" borderId="44" xfId="0" applyFont="1" applyBorder="1" applyAlignment="1" applyProtection="1">
      <alignment horizontal="center" vertical="center" wrapText="1"/>
    </xf>
    <xf numFmtId="0" fontId="3" fillId="0" borderId="2" xfId="0" applyFont="1" applyBorder="1" applyProtection="1"/>
    <xf numFmtId="0" fontId="7" fillId="0" borderId="3" xfId="2" applyBorder="1" applyProtection="1"/>
    <xf numFmtId="0" fontId="0" fillId="0" borderId="3" xfId="0" applyBorder="1" applyProtection="1"/>
    <xf numFmtId="0" fontId="0" fillId="0" borderId="4" xfId="0" applyBorder="1" applyProtection="1"/>
    <xf numFmtId="0" fontId="2" fillId="0" borderId="3" xfId="0" applyFont="1" applyBorder="1" applyProtection="1"/>
    <xf numFmtId="0" fontId="2" fillId="0" borderId="4" xfId="0" applyFont="1" applyBorder="1" applyProtection="1"/>
    <xf numFmtId="0" fontId="7" fillId="0" borderId="27" xfId="2" applyBorder="1" applyProtection="1"/>
    <xf numFmtId="0" fontId="7" fillId="0" borderId="1" xfId="2" applyBorder="1" applyProtection="1"/>
    <xf numFmtId="0" fontId="7" fillId="0" borderId="0" xfId="2" applyBorder="1" applyProtection="1"/>
    <xf numFmtId="0" fontId="7" fillId="0" borderId="7" xfId="2" applyBorder="1" applyProtection="1"/>
    <xf numFmtId="0" fontId="2" fillId="0" borderId="5" xfId="0" applyFont="1" applyBorder="1" applyProtection="1"/>
    <xf numFmtId="0" fontId="2" fillId="0" borderId="0" xfId="0" applyFont="1" applyBorder="1" applyProtection="1"/>
    <xf numFmtId="0" fontId="2" fillId="0" borderId="7" xfId="0" applyFont="1" applyBorder="1" applyProtection="1"/>
    <xf numFmtId="1" fontId="7" fillId="0" borderId="27" xfId="2" applyNumberFormat="1" applyBorder="1" applyProtection="1"/>
    <xf numFmtId="165" fontId="7" fillId="0" borderId="1" xfId="2" applyNumberFormat="1" applyBorder="1" applyProtection="1"/>
    <xf numFmtId="164" fontId="7" fillId="0" borderId="1" xfId="2" applyNumberFormat="1" applyBorder="1" applyProtection="1"/>
    <xf numFmtId="0" fontId="2" fillId="9" borderId="7" xfId="0" applyFont="1" applyFill="1" applyBorder="1" applyProtection="1"/>
    <xf numFmtId="0" fontId="10" fillId="0" borderId="5" xfId="0" applyFont="1" applyBorder="1" applyProtection="1"/>
    <xf numFmtId="0" fontId="17" fillId="0" borderId="0" xfId="0" applyFont="1" applyBorder="1" applyProtection="1"/>
    <xf numFmtId="164" fontId="10" fillId="0" borderId="7" xfId="0" applyNumberFormat="1" applyFont="1" applyBorder="1" applyProtection="1"/>
    <xf numFmtId="0" fontId="0" fillId="0" borderId="5" xfId="0" applyBorder="1" applyProtection="1"/>
    <xf numFmtId="164" fontId="0" fillId="0" borderId="7" xfId="0" applyNumberFormat="1" applyBorder="1" applyProtection="1"/>
    <xf numFmtId="0" fontId="0" fillId="0" borderId="6" xfId="0" applyBorder="1" applyProtection="1"/>
    <xf numFmtId="0" fontId="2" fillId="0" borderId="8" xfId="0" applyFont="1" applyBorder="1" applyProtection="1"/>
    <xf numFmtId="2" fontId="0" fillId="0" borderId="9" xfId="0" applyNumberFormat="1" applyBorder="1" applyProtection="1"/>
    <xf numFmtId="165" fontId="10" fillId="0" borderId="5" xfId="2" applyNumberFormat="1" applyFont="1" applyBorder="1" applyProtection="1"/>
    <xf numFmtId="0" fontId="19" fillId="0" borderId="0" xfId="2" applyFont="1" applyBorder="1" applyProtection="1"/>
    <xf numFmtId="164" fontId="7" fillId="0" borderId="27" xfId="2" applyNumberFormat="1" applyBorder="1" applyProtection="1"/>
    <xf numFmtId="164" fontId="0" fillId="0" borderId="27" xfId="0" applyNumberFormat="1" applyBorder="1" applyProtection="1"/>
    <xf numFmtId="0" fontId="0" fillId="0" borderId="7" xfId="0" applyBorder="1" applyProtection="1"/>
    <xf numFmtId="0" fontId="2" fillId="0" borderId="9" xfId="0" applyFont="1" applyBorder="1" applyProtection="1"/>
    <xf numFmtId="0" fontId="0" fillId="0" borderId="0" xfId="0" applyAlignment="1" applyProtection="1"/>
    <xf numFmtId="0" fontId="14" fillId="0" borderId="0" xfId="0" applyFont="1" applyAlignment="1" applyProtection="1">
      <alignment vertical="center" wrapText="1"/>
    </xf>
    <xf numFmtId="0" fontId="11" fillId="0" borderId="1" xfId="2" applyFont="1" applyBorder="1" applyProtection="1"/>
    <xf numFmtId="165" fontId="0" fillId="4" borderId="1" xfId="0" applyNumberFormat="1" applyFill="1" applyBorder="1" applyProtection="1">
      <protection locked="0"/>
    </xf>
    <xf numFmtId="165" fontId="0" fillId="5" borderId="1" xfId="0" applyNumberFormat="1" applyFill="1" applyBorder="1" applyProtection="1">
      <protection locked="0"/>
    </xf>
    <xf numFmtId="165" fontId="0" fillId="6" borderId="1" xfId="0" applyNumberFormat="1" applyFill="1" applyBorder="1" applyProtection="1">
      <protection locked="0"/>
    </xf>
    <xf numFmtId="0" fontId="24" fillId="0" borderId="0" xfId="0" applyFont="1" applyProtection="1"/>
    <xf numFmtId="0" fontId="18" fillId="2" borderId="0" xfId="0" applyFont="1" applyFill="1" applyAlignment="1" applyProtection="1">
      <alignment horizontal="left" vertical="center"/>
    </xf>
    <xf numFmtId="0" fontId="0" fillId="0" borderId="0" xfId="0" quotePrefix="1" applyAlignment="1" applyProtection="1">
      <alignment horizontal="left" wrapText="1"/>
    </xf>
    <xf numFmtId="0" fontId="23" fillId="0" borderId="0" xfId="0" applyFont="1" applyAlignment="1" applyProtection="1">
      <alignment horizontal="left" wrapText="1"/>
    </xf>
    <xf numFmtId="0" fontId="0" fillId="0" borderId="0" xfId="0" applyAlignment="1" applyProtection="1">
      <alignment horizontal="left" wrapText="1"/>
    </xf>
    <xf numFmtId="0" fontId="2" fillId="0" borderId="0" xfId="0" applyFont="1" applyAlignment="1" applyProtection="1">
      <alignment horizontal="left" wrapText="1"/>
    </xf>
    <xf numFmtId="0" fontId="0" fillId="0" borderId="0" xfId="0" applyFont="1" applyProtection="1"/>
  </cellXfs>
  <cellStyles count="3">
    <cellStyle name="Good" xfId="1" builtinId="26"/>
    <cellStyle name="Normal" xfId="0" builtinId="0"/>
    <cellStyle name="Normal 2" xfId="2" xr:uid="{B4704160-C9CD-41FC-9DDD-AA7821356802}"/>
  </cellStyles>
  <dxfs count="0"/>
  <tableStyles count="0" defaultTableStyle="TableStyleMedium2" defaultPivotStyle="PivotStyleLight16"/>
  <colors>
    <mruColors>
      <color rgb="FF7A3E92"/>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TNB Standard Curve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8076586490835461"/>
                  <c:y val="-2.2349736392468678E-2"/>
                </c:manualLayout>
              </c:layout>
              <c:numFmt formatCode="General" sourceLinked="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rendlineLbl>
          </c:trendline>
          <c:xVal>
            <c:numRef>
              <c:f>'Calculator '!$B$39:$B$44</c:f>
              <c:numCache>
                <c:formatCode>0</c:formatCode>
                <c:ptCount val="6"/>
                <c:pt idx="0">
                  <c:v>50</c:v>
                </c:pt>
                <c:pt idx="1">
                  <c:v>40</c:v>
                </c:pt>
                <c:pt idx="2">
                  <c:v>30</c:v>
                </c:pt>
                <c:pt idx="3">
                  <c:v>20</c:v>
                </c:pt>
                <c:pt idx="4">
                  <c:v>10</c:v>
                </c:pt>
                <c:pt idx="5">
                  <c:v>0</c:v>
                </c:pt>
              </c:numCache>
            </c:numRef>
          </c:xVal>
          <c:yVal>
            <c:numRef>
              <c:f>'Calculator '!$C$39:$C$44</c:f>
              <c:numCache>
                <c:formatCode>0.000</c:formatCode>
                <c:ptCount val="6"/>
                <c:pt idx="0">
                  <c:v>0</c:v>
                </c:pt>
                <c:pt idx="1">
                  <c:v>0</c:v>
                </c:pt>
                <c:pt idx="2">
                  <c:v>0</c:v>
                </c:pt>
                <c:pt idx="3">
                  <c:v>0</c:v>
                </c:pt>
                <c:pt idx="4">
                  <c:v>0</c:v>
                </c:pt>
                <c:pt idx="5">
                  <c:v>0</c:v>
                </c:pt>
              </c:numCache>
            </c:numRef>
          </c:yVal>
          <c:smooth val="1"/>
          <c:extLst>
            <c:ext xmlns:c16="http://schemas.microsoft.com/office/drawing/2014/chart" uri="{C3380CC4-5D6E-409C-BE32-E72D297353CC}">
              <c16:uniqueId val="{00000001-2661-4914-B4E2-B484BDA320CA}"/>
            </c:ext>
          </c:extLst>
        </c:ser>
        <c:dLbls>
          <c:showLegendKey val="0"/>
          <c:showVal val="0"/>
          <c:showCatName val="0"/>
          <c:showSerName val="0"/>
          <c:showPercent val="0"/>
          <c:showBubbleSize val="0"/>
        </c:dLbls>
        <c:axId val="1042131056"/>
        <c:axId val="1042143952"/>
      </c:scatterChart>
      <c:valAx>
        <c:axId val="1042131056"/>
        <c:scaling>
          <c:orientation val="minMax"/>
          <c:max val="50"/>
          <c:min val="0"/>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solidFill>
                      <a:sysClr val="windowText" lastClr="000000"/>
                    </a:solidFill>
                  </a:rPr>
                  <a:t>TNB</a:t>
                </a:r>
                <a:r>
                  <a:rPr lang="en-US" baseline="0">
                    <a:solidFill>
                      <a:sysClr val="windowText" lastClr="000000"/>
                    </a:solidFill>
                  </a:rPr>
                  <a:t> (nmol)</a:t>
                </a:r>
                <a:endParaRPr lang="en-US">
                  <a:solidFill>
                    <a:sysClr val="windowText" lastClr="00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out"/>
        <c:minorTickMark val="none"/>
        <c:tickLblPos val="nextTo"/>
        <c:spPr>
          <a:noFill/>
          <a:ln w="12700" cap="flat" cmpd="sng" algn="ctr">
            <a:solidFill>
              <a:schemeClr val="dk1"/>
            </a:solidFill>
            <a:prstDash val="solid"/>
            <a:miter lim="800000"/>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2143952"/>
        <c:crosses val="autoZero"/>
        <c:crossBetween val="midCat"/>
      </c:valAx>
      <c:valAx>
        <c:axId val="1042143952"/>
        <c:scaling>
          <c:orientation val="minMax"/>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solidFill>
                      <a:sysClr val="windowText" lastClr="000000"/>
                    </a:solidFill>
                  </a:rPr>
                  <a:t>OD absorbance (412nm)</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0"/>
        <c:majorTickMark val="out"/>
        <c:minorTickMark val="none"/>
        <c:tickLblPos val="nextTo"/>
        <c:spPr>
          <a:noFill/>
          <a:ln w="12700" cap="flat" cmpd="sng" algn="ctr">
            <a:solidFill>
              <a:schemeClr val="dk1"/>
            </a:solidFill>
            <a:prstDash val="solid"/>
            <a:miter lim="800000"/>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2131056"/>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110885</xdr:colOff>
      <xdr:row>0</xdr:row>
      <xdr:rowOff>95250</xdr:rowOff>
    </xdr:from>
    <xdr:to>
      <xdr:col>3</xdr:col>
      <xdr:colOff>1485043</xdr:colOff>
      <xdr:row>6</xdr:row>
      <xdr:rowOff>104061</xdr:rowOff>
    </xdr:to>
    <xdr:pic>
      <xdr:nvPicPr>
        <xdr:cNvPr id="4" name="Picture 3">
          <a:extLst>
            <a:ext uri="{FF2B5EF4-FFF2-40B4-BE49-F238E27FC236}">
              <a16:creationId xmlns:a16="http://schemas.microsoft.com/office/drawing/2014/main" id="{19E45BEB-327B-48D1-90D7-ECB541963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8552" y="95250"/>
          <a:ext cx="1987991" cy="1151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201426</xdr:colOff>
      <xdr:row>37</xdr:row>
      <xdr:rowOff>11642</xdr:rowOff>
    </xdr:from>
    <xdr:to>
      <xdr:col>7</xdr:col>
      <xdr:colOff>709083</xdr:colOff>
      <xdr:row>48</xdr:row>
      <xdr:rowOff>190500</xdr:rowOff>
    </xdr:to>
    <xdr:graphicFrame macro="">
      <xdr:nvGraphicFramePr>
        <xdr:cNvPr id="3" name="Chart 2">
          <a:extLst>
            <a:ext uri="{FF2B5EF4-FFF2-40B4-BE49-F238E27FC236}">
              <a16:creationId xmlns:a16="http://schemas.microsoft.com/office/drawing/2014/main" id="{81A612FB-3DF7-432B-A530-E966007EB7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382321</xdr:colOff>
      <xdr:row>0</xdr:row>
      <xdr:rowOff>81751</xdr:rowOff>
    </xdr:from>
    <xdr:to>
      <xdr:col>3</xdr:col>
      <xdr:colOff>702467</xdr:colOff>
      <xdr:row>4</xdr:row>
      <xdr:rowOff>163421</xdr:rowOff>
    </xdr:to>
    <xdr:pic>
      <xdr:nvPicPr>
        <xdr:cNvPr id="4" name="Picture 3">
          <a:extLst>
            <a:ext uri="{FF2B5EF4-FFF2-40B4-BE49-F238E27FC236}">
              <a16:creationId xmlns:a16="http://schemas.microsoft.com/office/drawing/2014/main" id="{98EDBDD6-7F49-4FE1-9565-0075EF06E62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7634" y="81751"/>
          <a:ext cx="1606021" cy="1010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3BF67-0982-49BC-AA69-2931DA5BE6F4}">
  <dimension ref="A1:U69"/>
  <sheetViews>
    <sheetView tabSelected="1" zoomScale="90" zoomScaleNormal="90" workbookViewId="0">
      <selection activeCell="M28" sqref="M28"/>
    </sheetView>
  </sheetViews>
  <sheetFormatPr defaultColWidth="9.109375" defaultRowHeight="14.4" x14ac:dyDescent="0.3"/>
  <cols>
    <col min="1" max="3" width="9.109375" style="2"/>
    <col min="4" max="4" width="22.6640625" style="2" customWidth="1"/>
    <col min="5" max="5" width="11.5546875" style="2" customWidth="1"/>
    <col min="6" max="6" width="9.109375" style="2"/>
    <col min="7" max="7" width="13.6640625" style="2" customWidth="1"/>
    <col min="8" max="11" width="9.109375" style="2"/>
    <col min="12" max="12" width="9.88671875" style="2" bestFit="1" customWidth="1"/>
    <col min="13" max="13" width="9.109375" style="2"/>
    <col min="14" max="14" width="38" style="2" customWidth="1"/>
    <col min="15" max="15" width="9.6640625" style="2" customWidth="1"/>
    <col min="16" max="16" width="7.33203125" style="2" customWidth="1"/>
    <col min="17" max="25" width="9.109375" style="2"/>
    <col min="26" max="26" width="15.109375" style="2" customWidth="1"/>
    <col min="27" max="32" width="9.109375" style="2"/>
    <col min="33" max="33" width="29.33203125" style="2" customWidth="1"/>
    <col min="34" max="35" width="9.109375" style="2"/>
    <col min="36" max="36" width="11.88671875" style="2" customWidth="1"/>
    <col min="37" max="16384" width="9.109375" style="2"/>
  </cols>
  <sheetData>
    <row r="1" spans="1:21" ht="15" customHeight="1" x14ac:dyDescent="0.3">
      <c r="A1" s="41">
        <f>E17*F17</f>
        <v>3</v>
      </c>
      <c r="B1" s="41" t="s">
        <v>77</v>
      </c>
      <c r="C1" s="42"/>
      <c r="D1" s="43"/>
      <c r="E1" s="143" t="s">
        <v>60</v>
      </c>
      <c r="F1" s="143"/>
      <c r="G1" s="143"/>
      <c r="H1" s="143"/>
      <c r="I1" s="143"/>
      <c r="J1" s="143"/>
      <c r="K1" s="143"/>
      <c r="L1" s="143"/>
      <c r="M1" s="143"/>
      <c r="N1" s="143"/>
      <c r="O1" s="143"/>
      <c r="P1" s="143"/>
    </row>
    <row r="2" spans="1:21" ht="15" customHeight="1" x14ac:dyDescent="0.3">
      <c r="A2" s="41">
        <f>E15*F15</f>
        <v>3</v>
      </c>
      <c r="B2" s="41" t="s">
        <v>78</v>
      </c>
      <c r="C2" s="42"/>
      <c r="D2" s="43"/>
      <c r="E2" s="143"/>
      <c r="F2" s="143"/>
      <c r="G2" s="143"/>
      <c r="H2" s="143"/>
      <c r="I2" s="143"/>
      <c r="J2" s="143"/>
      <c r="K2" s="143"/>
      <c r="L2" s="143"/>
      <c r="M2" s="143"/>
      <c r="N2" s="143"/>
      <c r="O2" s="143"/>
      <c r="P2" s="143"/>
    </row>
    <row r="3" spans="1:21" ht="15" customHeight="1" x14ac:dyDescent="0.3">
      <c r="A3" s="41">
        <f>E18*F18</f>
        <v>3</v>
      </c>
      <c r="B3" s="41" t="s">
        <v>4</v>
      </c>
      <c r="C3" s="42"/>
      <c r="D3" s="43"/>
      <c r="E3" s="143"/>
      <c r="F3" s="143"/>
      <c r="G3" s="143"/>
      <c r="H3" s="143"/>
      <c r="I3" s="143"/>
      <c r="J3" s="143"/>
      <c r="K3" s="143"/>
      <c r="L3" s="143"/>
      <c r="M3" s="143"/>
      <c r="N3" s="143"/>
      <c r="O3" s="143"/>
      <c r="P3" s="143"/>
    </row>
    <row r="4" spans="1:21" ht="15" customHeight="1" x14ac:dyDescent="0.3">
      <c r="A4" s="41">
        <f>E16*F16</f>
        <v>3</v>
      </c>
      <c r="B4" s="41" t="s">
        <v>79</v>
      </c>
      <c r="C4" s="42"/>
      <c r="D4" s="42"/>
      <c r="E4" s="143"/>
      <c r="F4" s="143"/>
      <c r="G4" s="143"/>
      <c r="H4" s="143"/>
      <c r="I4" s="143"/>
      <c r="J4" s="143"/>
      <c r="K4" s="143"/>
      <c r="L4" s="143"/>
      <c r="M4" s="143"/>
      <c r="N4" s="143"/>
      <c r="O4" s="143"/>
      <c r="P4" s="143"/>
    </row>
    <row r="5" spans="1:21" ht="15" customHeight="1" x14ac:dyDescent="0.3">
      <c r="A5" s="41">
        <f>E19*F19*6</f>
        <v>18</v>
      </c>
      <c r="B5" s="41" t="s">
        <v>81</v>
      </c>
      <c r="C5" s="42"/>
      <c r="D5" s="42"/>
      <c r="E5" s="143"/>
      <c r="F5" s="143"/>
      <c r="G5" s="143"/>
      <c r="H5" s="143"/>
      <c r="I5" s="143"/>
      <c r="J5" s="143"/>
      <c r="K5" s="143"/>
      <c r="L5" s="143"/>
      <c r="M5" s="143"/>
      <c r="N5" s="143"/>
      <c r="O5" s="143"/>
      <c r="P5" s="143"/>
    </row>
    <row r="6" spans="1:21" ht="15" customHeight="1" x14ac:dyDescent="0.3">
      <c r="A6" s="41">
        <f>SUM(A1:A5)</f>
        <v>30</v>
      </c>
      <c r="B6" s="41"/>
      <c r="C6" s="43"/>
      <c r="D6" s="43"/>
      <c r="E6" s="143"/>
      <c r="F6" s="143"/>
      <c r="G6" s="143"/>
      <c r="H6" s="143"/>
      <c r="I6" s="143"/>
      <c r="J6" s="143"/>
      <c r="K6" s="143"/>
      <c r="L6" s="143"/>
      <c r="M6" s="143"/>
      <c r="N6" s="143"/>
      <c r="O6" s="143"/>
      <c r="P6" s="143"/>
    </row>
    <row r="7" spans="1:21" ht="15" customHeight="1" x14ac:dyDescent="0.3">
      <c r="A7" s="41"/>
      <c r="B7" s="41"/>
      <c r="C7" s="43"/>
      <c r="D7" s="43"/>
      <c r="E7" s="143"/>
      <c r="F7" s="143"/>
      <c r="G7" s="143"/>
      <c r="H7" s="143"/>
      <c r="I7" s="143"/>
      <c r="J7" s="143"/>
      <c r="K7" s="143"/>
      <c r="L7" s="143"/>
      <c r="M7" s="143"/>
      <c r="N7" s="143"/>
      <c r="O7" s="143"/>
      <c r="P7" s="143"/>
    </row>
    <row r="8" spans="1:21" ht="15" customHeight="1" x14ac:dyDescent="0.3">
      <c r="A8" s="142"/>
      <c r="B8" s="142"/>
      <c r="C8" s="144" t="s">
        <v>62</v>
      </c>
      <c r="D8" s="144"/>
      <c r="E8" s="144"/>
      <c r="F8" s="144"/>
      <c r="G8" s="144"/>
      <c r="H8" s="144"/>
      <c r="I8" s="144"/>
      <c r="J8" s="144"/>
      <c r="K8" s="144"/>
      <c r="L8" s="144"/>
      <c r="M8" s="144"/>
      <c r="N8" s="144"/>
      <c r="O8" s="144"/>
      <c r="P8" s="144"/>
    </row>
    <row r="9" spans="1:21" ht="15" customHeight="1" x14ac:dyDescent="0.3">
      <c r="A9" s="142"/>
      <c r="B9" s="142"/>
      <c r="C9" s="144"/>
      <c r="D9" s="144"/>
      <c r="E9" s="144"/>
      <c r="F9" s="144"/>
      <c r="G9" s="144"/>
      <c r="H9" s="144"/>
      <c r="I9" s="144"/>
      <c r="J9" s="144"/>
      <c r="K9" s="144"/>
      <c r="L9" s="144"/>
      <c r="M9" s="144"/>
      <c r="N9" s="144"/>
      <c r="O9" s="144"/>
      <c r="P9" s="144"/>
    </row>
    <row r="10" spans="1:21" ht="15" customHeight="1" x14ac:dyDescent="0.3">
      <c r="A10" s="142"/>
      <c r="B10" s="142"/>
      <c r="C10" s="146" t="s">
        <v>100</v>
      </c>
      <c r="D10" s="146"/>
      <c r="E10" s="146"/>
      <c r="F10" s="146"/>
      <c r="G10" s="146"/>
      <c r="H10" s="146"/>
      <c r="I10" s="146"/>
      <c r="J10" s="146"/>
      <c r="K10" s="146"/>
      <c r="L10" s="146"/>
      <c r="M10" s="146"/>
      <c r="N10" s="146"/>
      <c r="O10" s="146"/>
      <c r="P10" s="146"/>
    </row>
    <row r="11" spans="1:21" ht="15" customHeight="1" x14ac:dyDescent="0.3">
      <c r="A11" s="142"/>
      <c r="B11" s="142"/>
      <c r="C11" s="146"/>
      <c r="D11" s="146"/>
      <c r="E11" s="146"/>
      <c r="F11" s="146"/>
      <c r="G11" s="146"/>
      <c r="H11" s="146"/>
      <c r="I11" s="146"/>
      <c r="J11" s="146"/>
      <c r="K11" s="146"/>
      <c r="L11" s="146"/>
      <c r="M11" s="146"/>
      <c r="N11" s="146"/>
      <c r="O11" s="146"/>
      <c r="P11" s="146"/>
      <c r="Q11" s="44"/>
      <c r="R11" s="44"/>
      <c r="S11" s="44"/>
      <c r="T11" s="44"/>
      <c r="U11" s="44"/>
    </row>
    <row r="12" spans="1:21" ht="15" customHeight="1" x14ac:dyDescent="0.3">
      <c r="A12" s="142"/>
      <c r="B12" s="142"/>
      <c r="C12" s="146"/>
      <c r="D12" s="146"/>
      <c r="E12" s="146"/>
      <c r="F12" s="146"/>
      <c r="G12" s="146"/>
      <c r="H12" s="146"/>
      <c r="I12" s="146"/>
      <c r="J12" s="146"/>
      <c r="K12" s="146"/>
      <c r="L12" s="146"/>
      <c r="M12" s="146"/>
      <c r="N12" s="146"/>
      <c r="O12" s="146"/>
      <c r="P12" s="146"/>
    </row>
    <row r="13" spans="1:21" ht="15" customHeight="1" x14ac:dyDescent="0.3">
      <c r="A13" s="142"/>
      <c r="B13" s="142"/>
      <c r="I13" s="38"/>
    </row>
    <row r="14" spans="1:21" ht="15" customHeight="1" x14ac:dyDescent="0.3">
      <c r="A14" s="142"/>
      <c r="B14" s="142"/>
      <c r="D14" s="45" t="s">
        <v>59</v>
      </c>
      <c r="E14" s="46" t="s">
        <v>82</v>
      </c>
      <c r="F14" s="46" t="s">
        <v>63</v>
      </c>
      <c r="G14" s="47" t="s">
        <v>87</v>
      </c>
      <c r="I14" s="38"/>
      <c r="N14" s="48" t="s">
        <v>69</v>
      </c>
      <c r="O14" s="16" t="s">
        <v>70</v>
      </c>
    </row>
    <row r="15" spans="1:21" ht="15" customHeight="1" x14ac:dyDescent="0.3">
      <c r="A15" s="142"/>
      <c r="B15" s="142"/>
      <c r="D15" s="25" t="s">
        <v>64</v>
      </c>
      <c r="E15" s="49">
        <v>1</v>
      </c>
      <c r="F15" s="49">
        <v>3</v>
      </c>
      <c r="G15" s="49">
        <v>5</v>
      </c>
      <c r="I15" s="38"/>
      <c r="N15" s="27" t="s">
        <v>18</v>
      </c>
      <c r="O15" s="27">
        <f>((E19*F19*750)+E39+E44+E49+(A2*(50-G15))+(A4*(50-G16)))</f>
        <v>4860</v>
      </c>
    </row>
    <row r="16" spans="1:21" ht="15" customHeight="1" x14ac:dyDescent="0.3">
      <c r="A16" s="142"/>
      <c r="B16" s="142"/>
      <c r="D16" s="16" t="s">
        <v>68</v>
      </c>
      <c r="E16" s="50">
        <v>1</v>
      </c>
      <c r="F16" s="50">
        <v>3</v>
      </c>
      <c r="G16" s="50">
        <v>5</v>
      </c>
      <c r="I16" s="38"/>
      <c r="N16" s="40" t="s">
        <v>19</v>
      </c>
      <c r="O16" s="40">
        <f>E31</f>
        <v>5</v>
      </c>
    </row>
    <row r="17" spans="1:16" ht="15" customHeight="1" x14ac:dyDescent="0.3">
      <c r="A17" s="1"/>
      <c r="B17" s="1"/>
      <c r="D17" s="39" t="s">
        <v>65</v>
      </c>
      <c r="E17" s="51">
        <v>1</v>
      </c>
      <c r="F17" s="51">
        <v>3</v>
      </c>
      <c r="N17" s="16" t="s">
        <v>20</v>
      </c>
      <c r="O17" s="16">
        <f>2*(E17*F17+E18*F18)</f>
        <v>12</v>
      </c>
    </row>
    <row r="18" spans="1:16" ht="15" customHeight="1" x14ac:dyDescent="0.3">
      <c r="A18" s="1"/>
      <c r="B18" s="1"/>
      <c r="D18" s="16" t="s">
        <v>66</v>
      </c>
      <c r="E18" s="52">
        <v>1</v>
      </c>
      <c r="F18" s="52">
        <v>3</v>
      </c>
      <c r="N18" s="31" t="s">
        <v>21</v>
      </c>
      <c r="O18" s="31">
        <f>E50</f>
        <v>18</v>
      </c>
    </row>
    <row r="19" spans="1:16" ht="15" customHeight="1" x14ac:dyDescent="0.3">
      <c r="A19" s="1"/>
      <c r="B19" s="1"/>
      <c r="D19" s="16" t="s">
        <v>67</v>
      </c>
      <c r="E19" s="53">
        <v>1</v>
      </c>
      <c r="F19" s="53">
        <v>3</v>
      </c>
      <c r="N19" s="32" t="s">
        <v>22</v>
      </c>
      <c r="O19" s="32">
        <f>E51</f>
        <v>18</v>
      </c>
    </row>
    <row r="20" spans="1:16" ht="15" customHeight="1" x14ac:dyDescent="0.3">
      <c r="A20" s="1"/>
      <c r="B20" s="1"/>
      <c r="N20" s="3" t="s">
        <v>23</v>
      </c>
      <c r="O20" s="3">
        <f>G53</f>
        <v>30</v>
      </c>
    </row>
    <row r="21" spans="1:16" ht="15" customHeight="1" x14ac:dyDescent="0.3">
      <c r="A21" s="1"/>
      <c r="B21" s="1"/>
      <c r="D21" s="4"/>
      <c r="E21" s="4"/>
      <c r="F21" s="4"/>
    </row>
    <row r="22" spans="1:16" ht="15" customHeight="1" x14ac:dyDescent="0.3">
      <c r="C22" s="145" t="s">
        <v>71</v>
      </c>
      <c r="D22" s="145"/>
      <c r="E22" s="145"/>
      <c r="F22" s="145"/>
      <c r="G22" s="145"/>
      <c r="H22" s="145"/>
      <c r="I22" s="145"/>
      <c r="J22" s="145"/>
      <c r="K22" s="145"/>
      <c r="L22" s="145"/>
      <c r="M22" s="145"/>
      <c r="N22" s="145"/>
      <c r="O22" s="145"/>
      <c r="P22" s="145"/>
    </row>
    <row r="23" spans="1:16" ht="15" customHeight="1" x14ac:dyDescent="0.3">
      <c r="C23" s="145"/>
      <c r="D23" s="145"/>
      <c r="E23" s="145"/>
      <c r="F23" s="145"/>
      <c r="G23" s="145"/>
      <c r="H23" s="145"/>
      <c r="I23" s="145"/>
      <c r="J23" s="145"/>
      <c r="K23" s="145"/>
      <c r="L23" s="145"/>
      <c r="M23" s="145"/>
      <c r="N23" s="145"/>
      <c r="O23" s="145"/>
      <c r="P23" s="145"/>
    </row>
    <row r="24" spans="1:16" ht="15" customHeight="1" x14ac:dyDescent="0.3"/>
    <row r="25" spans="1:16" ht="15" customHeight="1" x14ac:dyDescent="0.3">
      <c r="C25" s="2" t="s">
        <v>24</v>
      </c>
    </row>
    <row r="26" spans="1:16" ht="15" customHeight="1" x14ac:dyDescent="0.3">
      <c r="C26" s="5">
        <v>1</v>
      </c>
      <c r="D26" s="6" t="s">
        <v>18</v>
      </c>
      <c r="E26" s="7"/>
      <c r="F26" s="7"/>
      <c r="G26" s="8">
        <f>O15</f>
        <v>4860</v>
      </c>
      <c r="H26" s="9" t="s">
        <v>75</v>
      </c>
    </row>
    <row r="27" spans="1:16" ht="15" customHeight="1" x14ac:dyDescent="0.3">
      <c r="C27" s="10"/>
      <c r="D27" s="11" t="s">
        <v>72</v>
      </c>
      <c r="E27" s="12"/>
      <c r="F27" s="12"/>
      <c r="G27" s="12"/>
      <c r="H27" s="13"/>
    </row>
    <row r="28" spans="1:16" ht="15" customHeight="1" x14ac:dyDescent="0.3"/>
    <row r="29" spans="1:16" ht="15" customHeight="1" x14ac:dyDescent="0.3">
      <c r="C29" s="5">
        <v>2</v>
      </c>
      <c r="D29" s="14" t="s">
        <v>25</v>
      </c>
      <c r="E29" s="7"/>
      <c r="F29" s="7"/>
      <c r="G29" s="14">
        <f>E31+E32</f>
        <v>305</v>
      </c>
      <c r="H29" s="9" t="s">
        <v>75</v>
      </c>
    </row>
    <row r="30" spans="1:16" ht="15" customHeight="1" x14ac:dyDescent="0.3">
      <c r="C30" s="15"/>
      <c r="D30" s="16"/>
      <c r="E30" s="17" t="s">
        <v>75</v>
      </c>
      <c r="F30" s="18"/>
      <c r="G30" s="18"/>
      <c r="H30" s="19"/>
    </row>
    <row r="31" spans="1:16" ht="15" customHeight="1" x14ac:dyDescent="0.3">
      <c r="C31" s="15"/>
      <c r="D31" s="20" t="s">
        <v>26</v>
      </c>
      <c r="E31" s="21">
        <f>IF(SUM(A1:A2) &lt; 25, 5, IF(SUM(A1:A2) &lt; 50, 10, IF(SUM(A1:A2) &lt; 75, 15, IF(SUM(A1:A2) &lt;= 100, 20, 0))))</f>
        <v>5</v>
      </c>
      <c r="F31" s="22"/>
      <c r="G31" s="18"/>
      <c r="H31" s="19"/>
    </row>
    <row r="32" spans="1:16" ht="15" customHeight="1" x14ac:dyDescent="0.3">
      <c r="C32" s="15"/>
      <c r="D32" s="16" t="s">
        <v>85</v>
      </c>
      <c r="E32" s="17">
        <f>(E31/5)*300</f>
        <v>300</v>
      </c>
      <c r="F32" s="22"/>
      <c r="G32" s="18"/>
      <c r="H32" s="19"/>
    </row>
    <row r="33" spans="3:8" ht="15" customHeight="1" x14ac:dyDescent="0.3">
      <c r="C33" s="15"/>
      <c r="D33" s="18" t="s">
        <v>84</v>
      </c>
      <c r="E33" s="18"/>
      <c r="F33" s="18"/>
      <c r="G33" s="18"/>
      <c r="H33" s="19"/>
    </row>
    <row r="34" spans="3:8" ht="15" customHeight="1" x14ac:dyDescent="0.3">
      <c r="C34" s="10"/>
      <c r="D34" s="12" t="s">
        <v>73</v>
      </c>
      <c r="E34" s="12"/>
      <c r="F34" s="12"/>
      <c r="G34" s="12"/>
      <c r="H34" s="13"/>
    </row>
    <row r="35" spans="3:8" ht="15" customHeight="1" x14ac:dyDescent="0.3"/>
    <row r="36" spans="3:8" ht="15" customHeight="1" x14ac:dyDescent="0.3">
      <c r="C36" s="5">
        <v>3</v>
      </c>
      <c r="D36" s="23" t="s">
        <v>74</v>
      </c>
      <c r="E36" s="7"/>
      <c r="F36" s="7"/>
      <c r="G36" s="14">
        <f>E38+E39</f>
        <v>360</v>
      </c>
      <c r="H36" s="9" t="s">
        <v>75</v>
      </c>
    </row>
    <row r="37" spans="3:8" ht="15" customHeight="1" x14ac:dyDescent="0.3">
      <c r="C37" s="15"/>
      <c r="D37" s="24"/>
      <c r="E37" s="16" t="s">
        <v>76</v>
      </c>
      <c r="F37" s="22"/>
      <c r="G37" s="18"/>
      <c r="H37" s="19"/>
    </row>
    <row r="38" spans="3:8" ht="15" customHeight="1" x14ac:dyDescent="0.3">
      <c r="C38" s="15"/>
      <c r="D38" s="16" t="s">
        <v>29</v>
      </c>
      <c r="E38" s="25">
        <f>F38*SUM(A1:A2)*1.2</f>
        <v>72</v>
      </c>
      <c r="F38" s="26">
        <v>10</v>
      </c>
      <c r="G38" s="18"/>
      <c r="H38" s="19"/>
    </row>
    <row r="39" spans="3:8" ht="15" customHeight="1" x14ac:dyDescent="0.3">
      <c r="C39" s="10"/>
      <c r="D39" s="27" t="s">
        <v>27</v>
      </c>
      <c r="E39" s="27">
        <f>F39*(SUM(A1:A2)*1.2)</f>
        <v>288</v>
      </c>
      <c r="F39" s="28">
        <v>40</v>
      </c>
      <c r="G39" s="12"/>
      <c r="H39" s="13"/>
    </row>
    <row r="40" spans="3:8" ht="15" customHeight="1" x14ac:dyDescent="0.3"/>
    <row r="41" spans="3:8" ht="15" customHeight="1" x14ac:dyDescent="0.3">
      <c r="C41" s="5">
        <v>4</v>
      </c>
      <c r="D41" s="23" t="s">
        <v>80</v>
      </c>
      <c r="E41" s="7"/>
      <c r="F41" s="7"/>
      <c r="G41" s="14">
        <f>E43+E44</f>
        <v>360</v>
      </c>
      <c r="H41" s="9" t="s">
        <v>75</v>
      </c>
    </row>
    <row r="42" spans="3:8" ht="15" customHeight="1" x14ac:dyDescent="0.3">
      <c r="C42" s="15"/>
      <c r="D42" s="24"/>
      <c r="E42" s="16" t="s">
        <v>76</v>
      </c>
      <c r="F42" s="18"/>
      <c r="G42" s="18"/>
      <c r="H42" s="19"/>
    </row>
    <row r="43" spans="3:8" ht="15" customHeight="1" x14ac:dyDescent="0.3">
      <c r="C43" s="15"/>
      <c r="D43" s="16" t="s">
        <v>85</v>
      </c>
      <c r="E43" s="25">
        <f>F43*SUM(A3:A4)*1.2</f>
        <v>72</v>
      </c>
      <c r="F43" s="26">
        <v>10</v>
      </c>
      <c r="G43" s="18"/>
      <c r="H43" s="19"/>
    </row>
    <row r="44" spans="3:8" ht="15" customHeight="1" x14ac:dyDescent="0.3">
      <c r="C44" s="10"/>
      <c r="D44" s="27" t="s">
        <v>27</v>
      </c>
      <c r="E44" s="27">
        <f>F44*(SUM(A3:A4)*1.2)</f>
        <v>288</v>
      </c>
      <c r="F44" s="28">
        <v>40</v>
      </c>
      <c r="G44" s="12"/>
      <c r="H44" s="13"/>
    </row>
    <row r="45" spans="3:8" ht="15" customHeight="1" x14ac:dyDescent="0.3"/>
    <row r="46" spans="3:8" ht="15" customHeight="1" x14ac:dyDescent="0.3"/>
    <row r="47" spans="3:8" ht="15" customHeight="1" x14ac:dyDescent="0.3">
      <c r="C47" s="5">
        <v>5</v>
      </c>
      <c r="D47" s="8" t="s">
        <v>28</v>
      </c>
      <c r="E47" s="7"/>
      <c r="F47" s="29"/>
      <c r="G47" s="8">
        <f>E49+E50+E51</f>
        <v>1800</v>
      </c>
      <c r="H47" s="9" t="s">
        <v>75</v>
      </c>
    </row>
    <row r="48" spans="3:8" ht="15" customHeight="1" x14ac:dyDescent="0.3">
      <c r="C48" s="15"/>
      <c r="D48" s="18"/>
      <c r="E48" s="16" t="s">
        <v>76</v>
      </c>
      <c r="F48" s="30" t="s">
        <v>86</v>
      </c>
      <c r="G48" s="18"/>
      <c r="H48" s="19"/>
    </row>
    <row r="49" spans="3:8" ht="15" customHeight="1" x14ac:dyDescent="0.3">
      <c r="C49" s="15"/>
      <c r="D49" s="27" t="s">
        <v>27</v>
      </c>
      <c r="E49" s="27">
        <f>$A$6*F49*1.2</f>
        <v>1764</v>
      </c>
      <c r="F49" s="30">
        <v>49</v>
      </c>
      <c r="G49" s="26">
        <f>F49*$A$6</f>
        <v>1470</v>
      </c>
      <c r="H49" s="19"/>
    </row>
    <row r="50" spans="3:8" ht="15" customHeight="1" x14ac:dyDescent="0.3">
      <c r="C50" s="15"/>
      <c r="D50" s="31" t="s">
        <v>30</v>
      </c>
      <c r="E50" s="27">
        <f>$A$6*F50*1.2</f>
        <v>18</v>
      </c>
      <c r="F50" s="30">
        <v>0.5</v>
      </c>
      <c r="G50" s="26">
        <f t="shared" ref="G50:G51" si="0">F50*$A$6</f>
        <v>15</v>
      </c>
      <c r="H50" s="19"/>
    </row>
    <row r="51" spans="3:8" ht="15" customHeight="1" x14ac:dyDescent="0.3">
      <c r="C51" s="10"/>
      <c r="D51" s="32" t="s">
        <v>31</v>
      </c>
      <c r="E51" s="27">
        <f>$A$6*F51*1.2</f>
        <v>18</v>
      </c>
      <c r="F51" s="33">
        <v>0.5</v>
      </c>
      <c r="G51" s="28">
        <f t="shared" si="0"/>
        <v>15</v>
      </c>
      <c r="H51" s="13"/>
    </row>
    <row r="52" spans="3:8" ht="15" customHeight="1" x14ac:dyDescent="0.3">
      <c r="D52" s="18"/>
      <c r="E52" s="18"/>
      <c r="F52" s="30"/>
    </row>
    <row r="53" spans="3:8" ht="15" customHeight="1" x14ac:dyDescent="0.3">
      <c r="C53" s="34">
        <v>6</v>
      </c>
      <c r="D53" s="35" t="s">
        <v>32</v>
      </c>
      <c r="E53" s="36"/>
      <c r="F53" s="36"/>
      <c r="G53" s="37">
        <f>G15*A2+G16*A4</f>
        <v>30</v>
      </c>
      <c r="H53" s="17" t="s">
        <v>75</v>
      </c>
    </row>
    <row r="54" spans="3:8" ht="15" customHeight="1" x14ac:dyDescent="0.3"/>
    <row r="55" spans="3:8" ht="15" customHeight="1" x14ac:dyDescent="0.3"/>
    <row r="56" spans="3:8" ht="15" customHeight="1" x14ac:dyDescent="0.3"/>
    <row r="57" spans="3:8" ht="15" customHeight="1" x14ac:dyDescent="0.3"/>
    <row r="58" spans="3:8" ht="15" customHeight="1" x14ac:dyDescent="0.3"/>
    <row r="59" spans="3:8" ht="15" customHeight="1" x14ac:dyDescent="0.3"/>
    <row r="60" spans="3:8" ht="15" customHeight="1" x14ac:dyDescent="0.3"/>
    <row r="61" spans="3:8" ht="15" customHeight="1" x14ac:dyDescent="0.3"/>
    <row r="62" spans="3:8" ht="15" customHeight="1" x14ac:dyDescent="0.3"/>
    <row r="66" spans="8:11" x14ac:dyDescent="0.3">
      <c r="H66" s="38"/>
      <c r="I66" s="38"/>
      <c r="J66" s="38"/>
      <c r="K66" s="38"/>
    </row>
    <row r="67" spans="8:11" ht="15" customHeight="1" x14ac:dyDescent="0.3">
      <c r="H67" s="38"/>
      <c r="I67" s="38"/>
      <c r="J67" s="38"/>
      <c r="K67" s="38"/>
    </row>
    <row r="68" spans="8:11" x14ac:dyDescent="0.3">
      <c r="H68" s="38"/>
      <c r="I68" s="38"/>
      <c r="J68" s="38"/>
      <c r="K68" s="38"/>
    </row>
    <row r="69" spans="8:11" ht="15" customHeight="1" x14ac:dyDescent="0.3">
      <c r="H69" s="38"/>
      <c r="I69" s="38"/>
      <c r="J69" s="38"/>
      <c r="K69" s="38"/>
    </row>
  </sheetData>
  <sheetProtection algorithmName="SHA-512" hashValue="OigpUnWVqF4k/nGJM5VtS6Qb4ut5TXUhza+YziYd2n75Fe3ACuf9dbhJqlW2QRqwaOzxmKbduX/R9Bt39tlpZQ==" saltValue="Q/JotBiDuBl2bQ/NvXnKqw==" spinCount="100000" sheet="1" objects="1" scenarios="1"/>
  <mergeCells count="4">
    <mergeCell ref="E1:P7"/>
    <mergeCell ref="C8:P9"/>
    <mergeCell ref="C22:P23"/>
    <mergeCell ref="C10:P1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411FB-B9DA-4E40-8473-F2C73363B67D}">
  <sheetPr>
    <pageSetUpPr fitToPage="1"/>
  </sheetPr>
  <dimension ref="A1:AL79"/>
  <sheetViews>
    <sheetView zoomScaleNormal="100" workbookViewId="0">
      <selection activeCell="T13" sqref="T13"/>
    </sheetView>
  </sheetViews>
  <sheetFormatPr defaultColWidth="9" defaultRowHeight="15.6" x14ac:dyDescent="0.3"/>
  <cols>
    <col min="1" max="1" width="9" style="54"/>
    <col min="2" max="2" width="10.44140625" style="54" customWidth="1"/>
    <col min="3" max="3" width="9" style="54" customWidth="1"/>
    <col min="4" max="4" width="14.33203125" style="54" customWidth="1"/>
    <col min="5" max="5" width="13.33203125" style="54" customWidth="1"/>
    <col min="6" max="6" width="12.88671875" style="54" customWidth="1"/>
    <col min="7" max="7" width="12.44140625" style="54" customWidth="1"/>
    <col min="8" max="8" width="14" style="54" customWidth="1"/>
    <col min="9" max="10" width="16.5546875" style="54" bestFit="1" customWidth="1"/>
    <col min="11" max="16" width="9" style="54" customWidth="1"/>
    <col min="17" max="18" width="9" style="54"/>
    <col min="19" max="19" width="12.5546875" style="54" customWidth="1"/>
    <col min="20" max="21" width="9" style="54"/>
    <col min="22" max="22" width="14.109375" style="54" bestFit="1" customWidth="1"/>
    <col min="23" max="25" width="9" style="54"/>
    <col min="26" max="28" width="13" style="54" bestFit="1" customWidth="1"/>
    <col min="29" max="29" width="13.6640625" style="54" bestFit="1" customWidth="1"/>
    <col min="30" max="30" width="12" style="54" bestFit="1" customWidth="1"/>
    <col min="31" max="16384" width="9" style="54"/>
  </cols>
  <sheetData>
    <row r="1" spans="2:37" x14ac:dyDescent="0.3">
      <c r="B1" s="42"/>
      <c r="C1" s="43"/>
      <c r="D1" s="43"/>
      <c r="E1" s="143" t="s">
        <v>57</v>
      </c>
      <c r="F1" s="143"/>
      <c r="G1" s="143"/>
      <c r="H1" s="143"/>
      <c r="I1" s="143"/>
      <c r="J1" s="143"/>
      <c r="K1" s="143"/>
      <c r="L1" s="143"/>
      <c r="M1" s="143"/>
      <c r="N1" s="143"/>
      <c r="O1" s="143"/>
    </row>
    <row r="2" spans="2:37" ht="21" x14ac:dyDescent="0.4">
      <c r="B2" s="42"/>
      <c r="C2" s="43"/>
      <c r="D2" s="55"/>
      <c r="E2" s="143"/>
      <c r="F2" s="143"/>
      <c r="G2" s="143"/>
      <c r="H2" s="143"/>
      <c r="I2" s="143"/>
      <c r="J2" s="143"/>
      <c r="K2" s="143"/>
      <c r="L2" s="143"/>
      <c r="M2" s="143"/>
      <c r="N2" s="143"/>
      <c r="O2" s="143"/>
    </row>
    <row r="3" spans="2:37" ht="21" customHeight="1" x14ac:dyDescent="0.3">
      <c r="B3" s="42"/>
      <c r="C3" s="43"/>
      <c r="D3" s="43"/>
      <c r="E3" s="143"/>
      <c r="F3" s="143"/>
      <c r="G3" s="143"/>
      <c r="H3" s="143"/>
      <c r="I3" s="143"/>
      <c r="J3" s="143"/>
      <c r="K3" s="143"/>
      <c r="L3" s="143"/>
      <c r="M3" s="143"/>
      <c r="N3" s="143"/>
      <c r="O3" s="143"/>
    </row>
    <row r="4" spans="2:37" ht="15.75" customHeight="1" x14ac:dyDescent="0.3">
      <c r="B4" s="42"/>
      <c r="C4" s="42"/>
      <c r="D4" s="42"/>
      <c r="E4" s="143"/>
      <c r="F4" s="143"/>
      <c r="G4" s="143"/>
      <c r="H4" s="143"/>
      <c r="I4" s="143"/>
      <c r="J4" s="143"/>
      <c r="K4" s="143"/>
      <c r="L4" s="143"/>
      <c r="M4" s="143"/>
      <c r="N4" s="143"/>
      <c r="O4" s="143"/>
    </row>
    <row r="5" spans="2:37" ht="21" customHeight="1" x14ac:dyDescent="0.3">
      <c r="B5" s="42"/>
      <c r="C5" s="42"/>
      <c r="D5" s="42"/>
      <c r="E5" s="143"/>
      <c r="F5" s="143"/>
      <c r="G5" s="143"/>
      <c r="H5" s="143"/>
      <c r="I5" s="143"/>
      <c r="J5" s="143"/>
      <c r="K5" s="143"/>
      <c r="L5" s="143"/>
      <c r="M5" s="143"/>
      <c r="N5" s="143"/>
      <c r="O5" s="143"/>
    </row>
    <row r="6" spans="2:37" x14ac:dyDescent="0.3">
      <c r="B6" s="54" t="s">
        <v>33</v>
      </c>
      <c r="N6" s="56"/>
    </row>
    <row r="7" spans="2:37" x14ac:dyDescent="0.3">
      <c r="B7" s="147" t="s">
        <v>58</v>
      </c>
      <c r="C7" s="147"/>
      <c r="D7" s="147"/>
      <c r="E7" s="147"/>
      <c r="F7" s="147"/>
      <c r="G7" s="147"/>
      <c r="H7" s="147"/>
      <c r="I7" s="147"/>
      <c r="J7" s="147"/>
      <c r="K7" s="147"/>
      <c r="L7" s="147"/>
      <c r="M7" s="147"/>
      <c r="N7" s="147"/>
      <c r="O7" s="147"/>
    </row>
    <row r="8" spans="2:37" x14ac:dyDescent="0.3">
      <c r="B8" s="147"/>
      <c r="C8" s="147"/>
      <c r="D8" s="147"/>
      <c r="E8" s="147"/>
      <c r="F8" s="147"/>
      <c r="G8" s="147"/>
      <c r="H8" s="147"/>
      <c r="I8" s="147"/>
      <c r="J8" s="147"/>
      <c r="K8" s="147"/>
      <c r="L8" s="147"/>
      <c r="M8" s="147"/>
      <c r="N8" s="147"/>
      <c r="O8" s="147"/>
    </row>
    <row r="9" spans="2:37" ht="15.75" customHeight="1" x14ac:dyDescent="0.3">
      <c r="B9" s="147" t="s">
        <v>53</v>
      </c>
      <c r="C9" s="147"/>
      <c r="D9" s="147"/>
      <c r="E9" s="147"/>
      <c r="F9" s="147"/>
      <c r="G9" s="147"/>
      <c r="H9" s="147"/>
      <c r="I9" s="147"/>
      <c r="J9" s="147"/>
      <c r="K9" s="147"/>
      <c r="L9" s="147"/>
      <c r="M9" s="147"/>
      <c r="N9" s="147"/>
      <c r="O9" s="147"/>
    </row>
    <row r="10" spans="2:37" x14ac:dyDescent="0.3">
      <c r="B10" s="147"/>
      <c r="C10" s="147"/>
      <c r="D10" s="147"/>
      <c r="E10" s="147"/>
      <c r="F10" s="147"/>
      <c r="G10" s="147"/>
      <c r="H10" s="147"/>
      <c r="I10" s="147"/>
      <c r="J10" s="147"/>
      <c r="K10" s="147"/>
      <c r="L10" s="147"/>
      <c r="M10" s="147"/>
      <c r="N10" s="147"/>
      <c r="O10" s="147"/>
    </row>
    <row r="11" spans="2:37" x14ac:dyDescent="0.3">
      <c r="B11" s="147"/>
      <c r="C11" s="147"/>
      <c r="D11" s="147"/>
      <c r="E11" s="147"/>
      <c r="F11" s="147"/>
      <c r="G11" s="147"/>
      <c r="H11" s="147"/>
      <c r="I11" s="147"/>
      <c r="J11" s="147"/>
      <c r="K11" s="147"/>
      <c r="L11" s="147"/>
      <c r="M11" s="147"/>
      <c r="N11" s="147"/>
      <c r="O11" s="147"/>
    </row>
    <row r="12" spans="2:37" ht="15.75" customHeight="1" x14ac:dyDescent="0.3">
      <c r="B12" s="56" t="s">
        <v>54</v>
      </c>
      <c r="C12" s="57"/>
      <c r="D12" s="57"/>
      <c r="E12" s="57"/>
      <c r="F12" s="57"/>
      <c r="G12" s="57"/>
      <c r="H12" s="57"/>
      <c r="I12" s="57"/>
      <c r="J12" s="57"/>
      <c r="K12" s="57"/>
      <c r="L12" s="57"/>
      <c r="M12" s="57"/>
      <c r="N12" s="57"/>
      <c r="O12" s="57"/>
    </row>
    <row r="13" spans="2:37" ht="15.75" customHeight="1" x14ac:dyDescent="0.3">
      <c r="B13" s="147" t="s">
        <v>61</v>
      </c>
      <c r="C13" s="147"/>
      <c r="D13" s="147"/>
      <c r="E13" s="147"/>
      <c r="F13" s="147"/>
      <c r="G13" s="147"/>
      <c r="H13" s="147"/>
      <c r="I13" s="147"/>
      <c r="J13" s="147"/>
      <c r="K13" s="147"/>
      <c r="L13" s="147"/>
      <c r="M13" s="147"/>
      <c r="N13" s="147"/>
      <c r="O13" s="147"/>
    </row>
    <row r="14" spans="2:37" x14ac:dyDescent="0.3">
      <c r="B14" s="147"/>
      <c r="C14" s="147"/>
      <c r="D14" s="147"/>
      <c r="E14" s="147"/>
      <c r="F14" s="147"/>
      <c r="G14" s="147"/>
      <c r="H14" s="147"/>
      <c r="I14" s="147"/>
      <c r="J14" s="147"/>
      <c r="K14" s="147"/>
      <c r="L14" s="147"/>
      <c r="M14" s="147"/>
      <c r="N14" s="147"/>
      <c r="O14" s="147"/>
    </row>
    <row r="15" spans="2:37" x14ac:dyDescent="0.3">
      <c r="B15" s="2"/>
      <c r="C15" s="2"/>
      <c r="D15" s="58" t="s">
        <v>40</v>
      </c>
      <c r="E15" s="59" t="s">
        <v>40</v>
      </c>
      <c r="F15" s="59" t="s">
        <v>40</v>
      </c>
      <c r="G15" s="60"/>
      <c r="H15" s="61"/>
      <c r="I15" s="62" t="s">
        <v>64</v>
      </c>
      <c r="J15" s="63" t="s">
        <v>64</v>
      </c>
      <c r="L15" s="2"/>
      <c r="M15" s="2"/>
      <c r="N15" s="2"/>
      <c r="O15" s="56"/>
      <c r="R15" s="64"/>
    </row>
    <row r="16" spans="2:37" x14ac:dyDescent="0.3">
      <c r="B16" s="65"/>
      <c r="C16" s="65"/>
      <c r="D16" s="66" t="s">
        <v>96</v>
      </c>
      <c r="E16" s="66" t="s">
        <v>97</v>
      </c>
      <c r="F16" s="66" t="s">
        <v>98</v>
      </c>
      <c r="G16" s="67" t="s">
        <v>3</v>
      </c>
      <c r="H16" s="68" t="s">
        <v>5</v>
      </c>
      <c r="I16" s="67" t="s">
        <v>93</v>
      </c>
      <c r="J16" s="68" t="s">
        <v>90</v>
      </c>
      <c r="K16" s="65"/>
      <c r="L16" s="65"/>
      <c r="M16" s="65"/>
      <c r="N16" s="65"/>
      <c r="O16" s="65"/>
      <c r="P16" s="69"/>
      <c r="Q16" s="70"/>
      <c r="R16" s="70"/>
      <c r="S16" s="70"/>
      <c r="T16" s="70"/>
      <c r="U16" s="70"/>
      <c r="V16" s="70"/>
      <c r="W16" s="70"/>
      <c r="X16" s="70"/>
      <c r="Y16" s="70"/>
      <c r="Z16" s="148"/>
      <c r="AA16" s="148"/>
      <c r="AB16" s="148"/>
      <c r="AC16" s="148"/>
      <c r="AD16" s="148"/>
      <c r="AE16" s="70"/>
      <c r="AF16" s="70"/>
      <c r="AG16" s="70"/>
      <c r="AH16" s="70"/>
      <c r="AI16" s="70"/>
      <c r="AJ16" s="70"/>
      <c r="AK16" s="70"/>
    </row>
    <row r="17" spans="2:37" x14ac:dyDescent="0.3">
      <c r="B17" s="48" t="s">
        <v>59</v>
      </c>
      <c r="C17" s="71"/>
      <c r="D17" s="71">
        <v>1</v>
      </c>
      <c r="E17" s="71">
        <v>2</v>
      </c>
      <c r="F17" s="71">
        <v>3</v>
      </c>
      <c r="G17" s="71">
        <v>4</v>
      </c>
      <c r="H17" s="71">
        <v>5</v>
      </c>
      <c r="I17" s="71">
        <v>6</v>
      </c>
      <c r="J17" s="71">
        <v>7</v>
      </c>
      <c r="K17" s="72">
        <v>8</v>
      </c>
      <c r="L17" s="72">
        <v>9</v>
      </c>
      <c r="M17" s="72">
        <v>10</v>
      </c>
      <c r="N17" s="72">
        <v>11</v>
      </c>
      <c r="O17" s="73">
        <v>12</v>
      </c>
      <c r="P17" s="69"/>
      <c r="Q17" s="70"/>
      <c r="R17" s="70"/>
      <c r="S17" s="70"/>
      <c r="T17" s="70"/>
      <c r="U17" s="70"/>
      <c r="V17" s="70"/>
      <c r="W17" s="70"/>
      <c r="X17" s="70"/>
      <c r="Y17" s="70"/>
      <c r="Z17" s="70"/>
      <c r="AA17" s="70"/>
      <c r="AB17" s="70"/>
      <c r="AC17" s="70"/>
      <c r="AD17" s="70"/>
      <c r="AE17" s="70"/>
      <c r="AF17" s="70"/>
      <c r="AG17" s="70"/>
      <c r="AH17" s="70"/>
      <c r="AI17" s="70"/>
      <c r="AJ17" s="70"/>
      <c r="AK17" s="70"/>
    </row>
    <row r="18" spans="2:37" x14ac:dyDescent="0.3">
      <c r="B18" s="27" t="s">
        <v>1</v>
      </c>
      <c r="C18" s="16" t="s">
        <v>2</v>
      </c>
      <c r="D18" s="27" t="s">
        <v>34</v>
      </c>
      <c r="E18" s="27" t="s">
        <v>34</v>
      </c>
      <c r="F18" s="27" t="s">
        <v>34</v>
      </c>
      <c r="G18" s="40" t="s">
        <v>43</v>
      </c>
      <c r="H18" s="3" t="s">
        <v>46</v>
      </c>
      <c r="I18" s="40" t="s">
        <v>88</v>
      </c>
      <c r="J18" s="3" t="s">
        <v>89</v>
      </c>
      <c r="K18" s="74"/>
      <c r="L18" s="74"/>
      <c r="M18" s="74"/>
      <c r="N18" s="74"/>
      <c r="O18" s="75"/>
      <c r="P18" s="69"/>
      <c r="Q18" s="70"/>
      <c r="R18" s="70"/>
      <c r="S18" s="70"/>
      <c r="T18" s="70"/>
      <c r="U18" s="70"/>
      <c r="V18" s="70"/>
      <c r="W18" s="70"/>
      <c r="X18" s="70"/>
      <c r="Y18" s="70"/>
      <c r="Z18" s="70"/>
      <c r="AA18" s="70"/>
      <c r="AB18" s="70"/>
      <c r="AC18" s="70"/>
      <c r="AD18" s="70"/>
      <c r="AE18" s="70"/>
      <c r="AF18" s="70"/>
      <c r="AG18" s="70"/>
      <c r="AH18" s="70"/>
      <c r="AI18" s="70"/>
      <c r="AJ18" s="70"/>
      <c r="AK18" s="70"/>
    </row>
    <row r="19" spans="2:37" x14ac:dyDescent="0.3">
      <c r="B19" s="40" t="s">
        <v>3</v>
      </c>
      <c r="C19" s="16" t="s">
        <v>4</v>
      </c>
      <c r="D19" s="27" t="s">
        <v>37</v>
      </c>
      <c r="E19" s="27" t="s">
        <v>37</v>
      </c>
      <c r="F19" s="27" t="s">
        <v>37</v>
      </c>
      <c r="G19" s="40" t="s">
        <v>44</v>
      </c>
      <c r="H19" s="3" t="s">
        <v>47</v>
      </c>
      <c r="I19" s="40" t="s">
        <v>94</v>
      </c>
      <c r="J19" s="3" t="s">
        <v>91</v>
      </c>
      <c r="K19" s="76"/>
      <c r="L19" s="76"/>
      <c r="M19" s="76"/>
      <c r="N19" s="76"/>
      <c r="O19" s="77"/>
      <c r="P19" s="69"/>
      <c r="Q19" s="70"/>
      <c r="R19" s="70"/>
      <c r="S19" s="70"/>
      <c r="T19" s="70"/>
      <c r="U19" s="70"/>
      <c r="V19" s="70"/>
      <c r="W19" s="70"/>
      <c r="X19" s="70"/>
      <c r="Y19" s="70"/>
      <c r="Z19" s="70"/>
      <c r="AA19" s="70"/>
      <c r="AB19" s="70"/>
      <c r="AC19" s="70"/>
      <c r="AD19" s="70"/>
      <c r="AE19" s="70"/>
      <c r="AF19" s="70"/>
      <c r="AG19" s="70"/>
      <c r="AH19" s="70"/>
      <c r="AI19" s="70"/>
      <c r="AJ19" s="70"/>
      <c r="AK19" s="70"/>
    </row>
    <row r="20" spans="2:37" x14ac:dyDescent="0.3">
      <c r="B20" s="3" t="s">
        <v>5</v>
      </c>
      <c r="C20" s="16" t="s">
        <v>6</v>
      </c>
      <c r="D20" s="27" t="s">
        <v>38</v>
      </c>
      <c r="E20" s="27" t="s">
        <v>38</v>
      </c>
      <c r="F20" s="27" t="s">
        <v>38</v>
      </c>
      <c r="G20" s="40" t="s">
        <v>45</v>
      </c>
      <c r="H20" s="3" t="s">
        <v>48</v>
      </c>
      <c r="I20" s="40" t="s">
        <v>95</v>
      </c>
      <c r="J20" s="3" t="s">
        <v>92</v>
      </c>
      <c r="K20" s="78"/>
      <c r="L20" s="78"/>
      <c r="M20" s="78"/>
      <c r="N20" s="78"/>
      <c r="O20" s="79"/>
      <c r="P20" s="69"/>
      <c r="Q20" s="70"/>
      <c r="R20" s="70"/>
      <c r="S20" s="70"/>
      <c r="T20" s="70"/>
      <c r="U20" s="70"/>
      <c r="V20" s="70"/>
      <c r="W20" s="70"/>
      <c r="X20" s="70"/>
      <c r="Y20" s="70"/>
      <c r="Z20" s="70"/>
      <c r="AA20" s="70"/>
      <c r="AB20" s="70"/>
      <c r="AC20" s="70"/>
      <c r="AD20" s="70"/>
      <c r="AE20" s="70"/>
      <c r="AF20" s="70"/>
      <c r="AG20" s="70"/>
      <c r="AH20" s="70"/>
      <c r="AI20" s="70"/>
      <c r="AJ20" s="70"/>
      <c r="AK20" s="70"/>
    </row>
    <row r="21" spans="2:37" x14ac:dyDescent="0.3">
      <c r="B21" s="16"/>
      <c r="C21" s="16" t="s">
        <v>7</v>
      </c>
      <c r="D21" s="27" t="s">
        <v>39</v>
      </c>
      <c r="E21" s="27" t="s">
        <v>39</v>
      </c>
      <c r="F21" s="27" t="s">
        <v>39</v>
      </c>
      <c r="G21" s="16"/>
      <c r="H21" s="16"/>
      <c r="I21" s="16"/>
      <c r="J21" s="80"/>
      <c r="K21" s="78"/>
      <c r="L21" s="78"/>
      <c r="M21" s="78"/>
      <c r="N21" s="78"/>
      <c r="O21" s="79"/>
      <c r="P21" s="69"/>
      <c r="Q21" s="70"/>
      <c r="R21" s="70"/>
      <c r="S21" s="70"/>
      <c r="T21" s="70"/>
      <c r="U21" s="70"/>
      <c r="V21" s="70"/>
      <c r="W21" s="70"/>
      <c r="X21" s="70"/>
      <c r="Y21" s="70"/>
      <c r="Z21" s="70"/>
      <c r="AA21" s="70"/>
      <c r="AB21" s="70"/>
      <c r="AC21" s="70"/>
      <c r="AD21" s="70"/>
      <c r="AE21" s="70"/>
      <c r="AF21" s="70"/>
      <c r="AG21" s="70"/>
      <c r="AH21" s="70"/>
      <c r="AI21" s="70"/>
      <c r="AJ21" s="70"/>
      <c r="AK21" s="70"/>
    </row>
    <row r="22" spans="2:37" x14ac:dyDescent="0.3">
      <c r="B22" s="72"/>
      <c r="C22" s="16" t="s">
        <v>8</v>
      </c>
      <c r="D22" s="27" t="s">
        <v>36</v>
      </c>
      <c r="E22" s="27" t="s">
        <v>36</v>
      </c>
      <c r="F22" s="27" t="s">
        <v>36</v>
      </c>
      <c r="G22" s="16"/>
      <c r="H22" s="16"/>
      <c r="I22" s="16"/>
      <c r="J22" s="80"/>
      <c r="K22" s="78"/>
      <c r="L22" s="78"/>
      <c r="M22" s="78"/>
      <c r="N22" s="78"/>
      <c r="O22" s="79"/>
      <c r="P22" s="69"/>
      <c r="Q22" s="70"/>
      <c r="R22" s="70"/>
      <c r="S22" s="70"/>
      <c r="T22" s="70"/>
      <c r="U22" s="70"/>
      <c r="V22" s="70"/>
      <c r="W22" s="70"/>
      <c r="X22" s="70"/>
      <c r="Y22" s="70"/>
      <c r="Z22" s="70"/>
      <c r="AA22" s="70"/>
      <c r="AB22" s="70"/>
      <c r="AC22" s="70"/>
      <c r="AD22" s="70"/>
      <c r="AE22" s="70"/>
      <c r="AF22" s="70"/>
      <c r="AG22" s="70"/>
      <c r="AH22" s="70"/>
      <c r="AI22" s="70"/>
      <c r="AJ22" s="70"/>
      <c r="AK22" s="70"/>
    </row>
    <row r="23" spans="2:37" x14ac:dyDescent="0.3">
      <c r="B23" s="72"/>
      <c r="C23" s="16" t="s">
        <v>9</v>
      </c>
      <c r="D23" s="27" t="s">
        <v>35</v>
      </c>
      <c r="E23" s="27" t="s">
        <v>35</v>
      </c>
      <c r="F23" s="27" t="s">
        <v>35</v>
      </c>
      <c r="G23" s="16"/>
      <c r="H23" s="16"/>
      <c r="I23" s="16"/>
      <c r="J23" s="80"/>
      <c r="K23" s="78"/>
      <c r="L23" s="78"/>
      <c r="M23" s="78"/>
      <c r="N23" s="78"/>
      <c r="O23" s="79"/>
      <c r="P23" s="69"/>
      <c r="Q23" s="70"/>
      <c r="R23" s="70"/>
      <c r="S23" s="70"/>
      <c r="T23" s="70"/>
      <c r="U23" s="70"/>
      <c r="V23" s="70"/>
      <c r="W23" s="70"/>
      <c r="X23" s="70"/>
      <c r="Y23" s="70"/>
      <c r="Z23" s="70"/>
      <c r="AA23" s="70"/>
      <c r="AB23" s="70"/>
      <c r="AC23" s="70"/>
      <c r="AD23" s="70"/>
      <c r="AE23" s="70"/>
      <c r="AF23" s="70"/>
      <c r="AG23" s="70"/>
      <c r="AH23" s="70"/>
      <c r="AI23" s="70"/>
      <c r="AJ23" s="70"/>
      <c r="AK23" s="70"/>
    </row>
    <row r="24" spans="2:37" x14ac:dyDescent="0.3">
      <c r="B24" s="16"/>
      <c r="C24" s="16" t="s">
        <v>10</v>
      </c>
      <c r="D24" s="16"/>
      <c r="E24" s="16"/>
      <c r="F24" s="16"/>
      <c r="G24" s="16"/>
      <c r="H24" s="16"/>
      <c r="I24" s="16"/>
      <c r="J24" s="80"/>
      <c r="K24" s="78"/>
      <c r="L24" s="78"/>
      <c r="M24" s="78"/>
      <c r="N24" s="78"/>
      <c r="O24" s="79"/>
      <c r="P24" s="69"/>
      <c r="Q24" s="70"/>
      <c r="R24" s="70"/>
      <c r="S24" s="70"/>
      <c r="T24" s="70"/>
      <c r="U24" s="70"/>
      <c r="V24" s="70"/>
      <c r="W24" s="70"/>
      <c r="X24" s="70"/>
      <c r="Y24" s="70"/>
      <c r="Z24" s="70"/>
      <c r="AA24" s="70"/>
      <c r="AB24" s="70"/>
      <c r="AC24" s="70"/>
      <c r="AD24" s="70"/>
      <c r="AE24" s="70"/>
      <c r="AF24" s="70"/>
      <c r="AG24" s="70"/>
      <c r="AH24" s="70"/>
      <c r="AI24" s="70"/>
      <c r="AJ24" s="70"/>
      <c r="AK24" s="70"/>
    </row>
    <row r="25" spans="2:37" ht="16.2" thickBot="1" x14ac:dyDescent="0.35">
      <c r="B25" s="81"/>
      <c r="C25" s="82" t="s">
        <v>11</v>
      </c>
      <c r="D25" s="83"/>
      <c r="E25" s="83"/>
      <c r="F25" s="83"/>
      <c r="G25" s="83"/>
      <c r="H25" s="83"/>
      <c r="I25" s="83"/>
      <c r="J25" s="84"/>
      <c r="K25" s="84"/>
      <c r="L25" s="84"/>
      <c r="M25" s="84"/>
      <c r="N25" s="84"/>
      <c r="O25" s="85"/>
      <c r="P25" s="69"/>
      <c r="Q25" s="70"/>
      <c r="R25" s="70"/>
      <c r="S25" s="70"/>
      <c r="T25" s="70"/>
      <c r="U25" s="70"/>
      <c r="V25" s="70"/>
      <c r="W25" s="70"/>
      <c r="X25" s="70"/>
      <c r="Y25" s="70"/>
      <c r="Z25" s="70"/>
      <c r="AA25" s="70"/>
      <c r="AB25" s="70"/>
      <c r="AC25" s="70"/>
      <c r="AD25" s="70"/>
      <c r="AE25" s="70"/>
      <c r="AF25" s="70"/>
      <c r="AG25" s="70"/>
      <c r="AH25" s="70"/>
      <c r="AI25" s="70"/>
      <c r="AJ25" s="70"/>
      <c r="AK25" s="70"/>
    </row>
    <row r="26" spans="2:37" ht="16.2" thickBot="1" x14ac:dyDescent="0.35">
      <c r="P26" s="86"/>
      <c r="Q26" s="41"/>
      <c r="R26" s="41"/>
      <c r="S26" s="41"/>
      <c r="T26" s="70"/>
      <c r="U26" s="70"/>
      <c r="V26" s="70"/>
      <c r="W26" s="70"/>
      <c r="X26" s="148"/>
      <c r="Y26" s="148"/>
      <c r="Z26" s="148"/>
      <c r="AA26" s="148"/>
      <c r="AB26" s="148"/>
      <c r="AC26" s="148"/>
      <c r="AD26" s="148"/>
      <c r="AE26" s="148"/>
      <c r="AF26" s="148"/>
      <c r="AG26" s="148"/>
      <c r="AH26" s="148"/>
      <c r="AI26" s="148"/>
      <c r="AJ26" s="148"/>
      <c r="AK26" s="148"/>
    </row>
    <row r="27" spans="2:37" x14ac:dyDescent="0.3">
      <c r="B27" s="87" t="s">
        <v>41</v>
      </c>
      <c r="C27" s="88"/>
      <c r="D27" s="88">
        <v>1</v>
      </c>
      <c r="E27" s="88">
        <v>2</v>
      </c>
      <c r="F27" s="88">
        <v>3</v>
      </c>
      <c r="G27" s="88">
        <v>4</v>
      </c>
      <c r="H27" s="88">
        <v>5</v>
      </c>
      <c r="I27" s="89">
        <v>6</v>
      </c>
      <c r="J27" s="90">
        <v>7</v>
      </c>
      <c r="K27" s="89">
        <v>8</v>
      </c>
      <c r="L27" s="89">
        <v>9</v>
      </c>
      <c r="M27" s="89">
        <v>10</v>
      </c>
      <c r="N27" s="89">
        <v>11</v>
      </c>
      <c r="O27" s="91">
        <v>12</v>
      </c>
      <c r="P27" s="41"/>
      <c r="Q27" s="41"/>
      <c r="R27" s="41"/>
      <c r="S27" s="41"/>
      <c r="T27" s="70"/>
      <c r="U27" s="70"/>
      <c r="V27" s="70"/>
      <c r="W27" s="70"/>
      <c r="X27" s="70"/>
      <c r="Y27" s="70"/>
      <c r="Z27" s="70"/>
      <c r="AA27" s="70"/>
      <c r="AB27" s="70"/>
      <c r="AC27" s="70"/>
      <c r="AD27" s="70"/>
      <c r="AE27" s="70"/>
      <c r="AF27" s="70"/>
      <c r="AG27" s="70"/>
      <c r="AH27" s="70"/>
      <c r="AI27" s="70"/>
      <c r="AJ27" s="70"/>
      <c r="AK27" s="70"/>
    </row>
    <row r="28" spans="2:37" x14ac:dyDescent="0.3">
      <c r="B28" s="92" t="s">
        <v>1</v>
      </c>
      <c r="C28" s="16" t="s">
        <v>2</v>
      </c>
      <c r="D28" s="139"/>
      <c r="E28" s="139"/>
      <c r="F28" s="139"/>
      <c r="G28" s="140"/>
      <c r="H28" s="141"/>
      <c r="I28" s="140"/>
      <c r="J28" s="141"/>
      <c r="K28" s="74"/>
      <c r="L28" s="74"/>
      <c r="M28" s="74"/>
      <c r="N28" s="74"/>
      <c r="O28" s="93"/>
      <c r="P28" s="41">
        <f>D28-$D$33</f>
        <v>0</v>
      </c>
      <c r="Q28" s="41">
        <f>E28-$E$33</f>
        <v>0</v>
      </c>
      <c r="R28" s="41">
        <f>F28-$F$33</f>
        <v>0</v>
      </c>
      <c r="S28" s="41"/>
      <c r="T28" s="70"/>
      <c r="U28" s="70"/>
      <c r="V28" s="70"/>
      <c r="W28" s="70"/>
      <c r="X28" s="70"/>
      <c r="Y28" s="70"/>
      <c r="Z28" s="70"/>
      <c r="AA28" s="70"/>
      <c r="AB28" s="70"/>
      <c r="AC28" s="70"/>
      <c r="AD28" s="70"/>
      <c r="AE28" s="70"/>
      <c r="AF28" s="70"/>
      <c r="AG28" s="70"/>
      <c r="AH28" s="70"/>
      <c r="AI28" s="70"/>
      <c r="AJ28" s="70"/>
      <c r="AK28" s="70"/>
    </row>
    <row r="29" spans="2:37" x14ac:dyDescent="0.3">
      <c r="B29" s="94" t="s">
        <v>3</v>
      </c>
      <c r="C29" s="16" t="s">
        <v>4</v>
      </c>
      <c r="D29" s="139"/>
      <c r="E29" s="139"/>
      <c r="F29" s="139"/>
      <c r="G29" s="140"/>
      <c r="H29" s="141"/>
      <c r="I29" s="140"/>
      <c r="J29" s="141"/>
      <c r="K29" s="76"/>
      <c r="L29" s="76"/>
      <c r="M29" s="76"/>
      <c r="N29" s="76"/>
      <c r="O29" s="95"/>
      <c r="P29" s="41">
        <f>D29-$D$33</f>
        <v>0</v>
      </c>
      <c r="Q29" s="41">
        <f t="shared" ref="Q29:Q33" si="0">E29-$E$33</f>
        <v>0</v>
      </c>
      <c r="R29" s="41">
        <f t="shared" ref="R29:R33" si="1">F29-$F$33</f>
        <v>0</v>
      </c>
      <c r="S29" s="41"/>
    </row>
    <row r="30" spans="2:37" x14ac:dyDescent="0.3">
      <c r="B30" s="96" t="s">
        <v>5</v>
      </c>
      <c r="C30" s="16" t="s">
        <v>6</v>
      </c>
      <c r="D30" s="139"/>
      <c r="E30" s="139"/>
      <c r="F30" s="139"/>
      <c r="G30" s="140"/>
      <c r="H30" s="141"/>
      <c r="I30" s="140"/>
      <c r="J30" s="141"/>
      <c r="K30" s="78"/>
      <c r="L30" s="78"/>
      <c r="M30" s="78"/>
      <c r="N30" s="78"/>
      <c r="O30" s="97"/>
      <c r="P30" s="41">
        <f t="shared" ref="P30:P33" si="2">D30-$D$33</f>
        <v>0</v>
      </c>
      <c r="Q30" s="41">
        <f t="shared" si="0"/>
        <v>0</v>
      </c>
      <c r="R30" s="41">
        <f t="shared" si="1"/>
        <v>0</v>
      </c>
      <c r="S30" s="41"/>
    </row>
    <row r="31" spans="2:37" x14ac:dyDescent="0.3">
      <c r="B31" s="98"/>
      <c r="C31" s="16" t="s">
        <v>7</v>
      </c>
      <c r="D31" s="139"/>
      <c r="E31" s="139"/>
      <c r="F31" s="139"/>
      <c r="G31" s="16"/>
      <c r="H31" s="16"/>
      <c r="I31" s="16"/>
      <c r="J31" s="80"/>
      <c r="K31" s="78"/>
      <c r="L31" s="78"/>
      <c r="M31" s="78"/>
      <c r="N31" s="78"/>
      <c r="O31" s="97"/>
      <c r="P31" s="41">
        <f t="shared" si="2"/>
        <v>0</v>
      </c>
      <c r="Q31" s="41">
        <f t="shared" si="0"/>
        <v>0</v>
      </c>
      <c r="R31" s="41">
        <f t="shared" si="1"/>
        <v>0</v>
      </c>
      <c r="S31" s="41"/>
    </row>
    <row r="32" spans="2:37" x14ac:dyDescent="0.3">
      <c r="B32" s="99"/>
      <c r="C32" s="16" t="s">
        <v>8</v>
      </c>
      <c r="D32" s="139"/>
      <c r="E32" s="139"/>
      <c r="F32" s="139"/>
      <c r="G32" s="16"/>
      <c r="H32" s="16"/>
      <c r="I32" s="16"/>
      <c r="J32" s="80"/>
      <c r="K32" s="78"/>
      <c r="L32" s="78"/>
      <c r="M32" s="78"/>
      <c r="N32" s="78"/>
      <c r="O32" s="97"/>
      <c r="P32" s="41">
        <f t="shared" si="2"/>
        <v>0</v>
      </c>
      <c r="Q32" s="41">
        <f t="shared" si="0"/>
        <v>0</v>
      </c>
      <c r="R32" s="41">
        <f t="shared" si="1"/>
        <v>0</v>
      </c>
      <c r="S32" s="41"/>
    </row>
    <row r="33" spans="2:38" x14ac:dyDescent="0.3">
      <c r="B33" s="99"/>
      <c r="C33" s="16" t="s">
        <v>9</v>
      </c>
      <c r="D33" s="139"/>
      <c r="E33" s="139"/>
      <c r="F33" s="139"/>
      <c r="G33" s="16"/>
      <c r="H33" s="16"/>
      <c r="I33" s="16"/>
      <c r="J33" s="80"/>
      <c r="K33" s="78"/>
      <c r="L33" s="78"/>
      <c r="M33" s="78"/>
      <c r="N33" s="78"/>
      <c r="O33" s="97"/>
      <c r="P33" s="41">
        <f t="shared" si="2"/>
        <v>0</v>
      </c>
      <c r="Q33" s="41">
        <f t="shared" si="0"/>
        <v>0</v>
      </c>
      <c r="R33" s="41">
        <f t="shared" si="1"/>
        <v>0</v>
      </c>
      <c r="S33" s="41"/>
    </row>
    <row r="34" spans="2:38" x14ac:dyDescent="0.3">
      <c r="B34" s="98"/>
      <c r="C34" s="16" t="s">
        <v>10</v>
      </c>
      <c r="D34" s="16"/>
      <c r="E34" s="16"/>
      <c r="F34" s="16"/>
      <c r="G34" s="16"/>
      <c r="H34" s="16"/>
      <c r="I34" s="16"/>
      <c r="J34" s="80"/>
      <c r="K34" s="78"/>
      <c r="L34" s="78"/>
      <c r="M34" s="78"/>
      <c r="N34" s="78"/>
      <c r="O34" s="97"/>
      <c r="P34" s="86"/>
      <c r="Q34" s="86"/>
      <c r="R34" s="86"/>
      <c r="S34" s="86"/>
    </row>
    <row r="35" spans="2:38" ht="16.2" thickBot="1" x14ac:dyDescent="0.35">
      <c r="B35" s="100"/>
      <c r="C35" s="101" t="s">
        <v>11</v>
      </c>
      <c r="D35" s="102"/>
      <c r="E35" s="102"/>
      <c r="F35" s="102"/>
      <c r="G35" s="102"/>
      <c r="H35" s="102"/>
      <c r="I35" s="102"/>
      <c r="J35" s="103"/>
      <c r="K35" s="103"/>
      <c r="L35" s="103"/>
      <c r="M35" s="103"/>
      <c r="N35" s="103"/>
      <c r="O35" s="104"/>
      <c r="P35" s="86"/>
      <c r="Q35" s="86"/>
      <c r="R35" s="86"/>
      <c r="S35" s="86"/>
    </row>
    <row r="36" spans="2:38" ht="16.2" thickBot="1" x14ac:dyDescent="0.35">
      <c r="I36" s="2"/>
      <c r="J36" s="2"/>
      <c r="K36" s="2"/>
      <c r="L36" s="2"/>
      <c r="M36" s="2"/>
      <c r="N36" s="2"/>
      <c r="O36" s="2"/>
      <c r="P36" s="41"/>
      <c r="Q36" s="86"/>
      <c r="R36" s="86"/>
      <c r="S36" s="86"/>
    </row>
    <row r="37" spans="2:38" x14ac:dyDescent="0.3">
      <c r="B37" s="105" t="s">
        <v>12</v>
      </c>
      <c r="C37" s="106"/>
      <c r="D37" s="106"/>
      <c r="E37" s="107"/>
      <c r="F37" s="107"/>
      <c r="G37" s="107"/>
      <c r="H37" s="108"/>
      <c r="I37" s="2"/>
      <c r="J37" s="105" t="s">
        <v>42</v>
      </c>
      <c r="K37" s="109"/>
      <c r="L37" s="109"/>
      <c r="M37" s="109"/>
      <c r="N37" s="109"/>
      <c r="O37" s="110"/>
      <c r="P37" s="41"/>
      <c r="Q37" s="86"/>
    </row>
    <row r="38" spans="2:38" x14ac:dyDescent="0.3">
      <c r="B38" s="111" t="s">
        <v>13</v>
      </c>
      <c r="C38" s="112" t="s">
        <v>83</v>
      </c>
      <c r="D38" s="112" t="s">
        <v>0</v>
      </c>
      <c r="E38" s="113"/>
      <c r="F38" s="113"/>
      <c r="G38" s="113"/>
      <c r="H38" s="114"/>
      <c r="I38" s="2"/>
      <c r="J38" s="115"/>
      <c r="K38" s="116"/>
      <c r="L38" s="116"/>
      <c r="M38" s="116"/>
      <c r="N38" s="116"/>
      <c r="O38" s="117"/>
      <c r="P38" s="41">
        <f>G28-H28</f>
        <v>0</v>
      </c>
      <c r="Q38" s="86"/>
    </row>
    <row r="39" spans="2:38" x14ac:dyDescent="0.3">
      <c r="B39" s="118">
        <v>50</v>
      </c>
      <c r="C39" s="119" t="e">
        <f>AVERAGE(D28:F28)-$B$45</f>
        <v>#DIV/0!</v>
      </c>
      <c r="D39" s="120" cm="1">
        <f t="array" ref="D39">STDEV(IF(ISNUMBER(P28:R28),P28:R28))</f>
        <v>0</v>
      </c>
      <c r="E39" s="113"/>
      <c r="F39" s="113"/>
      <c r="G39" s="113"/>
      <c r="H39" s="117"/>
      <c r="I39" s="2"/>
      <c r="J39" s="115" t="s">
        <v>51</v>
      </c>
      <c r="K39" s="116"/>
      <c r="L39" s="116"/>
      <c r="M39" s="116"/>
      <c r="N39" s="116"/>
      <c r="O39" s="121"/>
      <c r="P39" s="41">
        <f t="shared" ref="P39:P40" si="3">G29-H29</f>
        <v>0</v>
      </c>
      <c r="Q39" s="86"/>
    </row>
    <row r="40" spans="2:38" x14ac:dyDescent="0.3">
      <c r="B40" s="118">
        <f>B39-10</f>
        <v>40</v>
      </c>
      <c r="C40" s="119" t="e">
        <f>AVERAGE(D29:F29)-$B$45</f>
        <v>#DIV/0!</v>
      </c>
      <c r="D40" s="120" cm="1">
        <f t="array" ref="D40">STDEV(IF(ISNUMBER(P29:R29),P29:R29))</f>
        <v>0</v>
      </c>
      <c r="E40" s="113"/>
      <c r="F40" s="113"/>
      <c r="G40" s="113"/>
      <c r="H40" s="117"/>
      <c r="I40" s="2"/>
      <c r="J40" s="115" t="s">
        <v>50</v>
      </c>
      <c r="K40" s="116"/>
      <c r="L40" s="116"/>
      <c r="M40" s="116"/>
      <c r="N40" s="116"/>
      <c r="O40" s="121"/>
      <c r="P40" s="41">
        <f t="shared" si="3"/>
        <v>0</v>
      </c>
      <c r="Q40" s="86"/>
    </row>
    <row r="41" spans="2:38" x14ac:dyDescent="0.3">
      <c r="B41" s="118">
        <f t="shared" ref="B41:B42" si="4">B40-10</f>
        <v>30</v>
      </c>
      <c r="C41" s="119" t="e">
        <f t="shared" ref="C41:C43" si="5">AVERAGE(D30:F30)-$B$45</f>
        <v>#DIV/0!</v>
      </c>
      <c r="D41" s="120" cm="1">
        <f t="array" ref="D41">STDEV(IF(ISNUMBER(P30:R30),P30:R30))</f>
        <v>0</v>
      </c>
      <c r="E41" s="113"/>
      <c r="F41" s="113"/>
      <c r="G41" s="113"/>
      <c r="H41" s="117"/>
      <c r="I41" s="2"/>
      <c r="J41" s="122" t="s">
        <v>15</v>
      </c>
      <c r="K41" s="123"/>
      <c r="L41" s="123"/>
      <c r="M41" s="123"/>
      <c r="N41" s="123"/>
      <c r="O41" s="124" t="e">
        <f>AVERAGE(G28:G30)-AVERAGE(H28:H30)</f>
        <v>#DIV/0!</v>
      </c>
      <c r="P41" s="41"/>
      <c r="Q41" s="86"/>
      <c r="R41" s="2"/>
      <c r="S41" s="2"/>
      <c r="T41" s="2"/>
      <c r="U41" s="2"/>
      <c r="V41" s="2"/>
      <c r="W41" s="2"/>
    </row>
    <row r="42" spans="2:38" x14ac:dyDescent="0.3">
      <c r="B42" s="118">
        <f t="shared" si="4"/>
        <v>20</v>
      </c>
      <c r="C42" s="119" t="e">
        <f t="shared" si="5"/>
        <v>#DIV/0!</v>
      </c>
      <c r="D42" s="120" cm="1">
        <f t="array" ref="D42">STDEV(IF(ISNUMBER(P31:R31),P31:R31))</f>
        <v>0</v>
      </c>
      <c r="E42" s="113"/>
      <c r="F42" s="113"/>
      <c r="G42" s="113"/>
      <c r="H42" s="117"/>
      <c r="I42" s="2"/>
      <c r="J42" s="125" t="s">
        <v>16</v>
      </c>
      <c r="K42" s="116"/>
      <c r="L42" s="116"/>
      <c r="M42" s="116"/>
      <c r="N42" s="116"/>
      <c r="O42" s="126" cm="1">
        <f t="array" ref="O42">STDEV(IF(ISNUMBER(P38:P40),(P38:P40)))</f>
        <v>0</v>
      </c>
      <c r="P42" s="41"/>
      <c r="Q42" s="86"/>
      <c r="R42" s="2"/>
      <c r="S42" s="2"/>
      <c r="T42" s="2"/>
      <c r="U42" s="2"/>
      <c r="V42" s="2"/>
      <c r="W42" s="2"/>
    </row>
    <row r="43" spans="2:38" ht="16.2" thickBot="1" x14ac:dyDescent="0.35">
      <c r="B43" s="118">
        <f>B42-10</f>
        <v>10</v>
      </c>
      <c r="C43" s="119" t="e">
        <f t="shared" si="5"/>
        <v>#DIV/0!</v>
      </c>
      <c r="D43" s="120" cm="1">
        <f t="array" ref="D43">STDEV(IF(ISNUMBER(P32:R32),P32:R32))</f>
        <v>0</v>
      </c>
      <c r="E43" s="113"/>
      <c r="F43" s="113"/>
      <c r="G43" s="113"/>
      <c r="H43" s="117"/>
      <c r="I43" s="2"/>
      <c r="J43" s="127" t="s">
        <v>17</v>
      </c>
      <c r="K43" s="128"/>
      <c r="L43" s="128"/>
      <c r="M43" s="128"/>
      <c r="N43" s="128"/>
      <c r="O43" s="129" t="e">
        <f>(((O41-B48)/B47)*O39)/(O40*0.05)</f>
        <v>#DIV/0!</v>
      </c>
      <c r="P43" s="41"/>
      <c r="Q43" s="86"/>
      <c r="R43" s="2"/>
      <c r="S43" s="2"/>
      <c r="T43" s="2"/>
      <c r="U43" s="2"/>
      <c r="V43" s="2"/>
      <c r="W43" s="2"/>
      <c r="AB43" s="38"/>
      <c r="AC43" s="38"/>
      <c r="AD43" s="38"/>
      <c r="AE43" s="38"/>
      <c r="AF43" s="38"/>
      <c r="AG43" s="38"/>
      <c r="AH43" s="38"/>
      <c r="AI43" s="38"/>
      <c r="AJ43" s="38"/>
      <c r="AK43" s="38"/>
      <c r="AL43" s="38"/>
    </row>
    <row r="44" spans="2:38" ht="16.2" thickBot="1" x14ac:dyDescent="0.35">
      <c r="B44" s="118">
        <f>B43-10</f>
        <v>0</v>
      </c>
      <c r="C44" s="119" t="e">
        <f>AVERAGE(D33:F33)-$B$45</f>
        <v>#DIV/0!</v>
      </c>
      <c r="D44" s="120" cm="1">
        <f t="array" ref="D44">STDEV(IF(ISNUMBER(P33:R33),P33:R33))</f>
        <v>0</v>
      </c>
      <c r="E44" s="113"/>
      <c r="F44" s="113"/>
      <c r="G44" s="113"/>
      <c r="H44" s="117"/>
      <c r="I44" s="2"/>
      <c r="N44" s="2"/>
      <c r="O44" s="2"/>
      <c r="P44" s="41"/>
      <c r="Q44" s="86"/>
      <c r="R44" s="2"/>
      <c r="S44" s="2"/>
      <c r="T44" s="2"/>
      <c r="U44" s="2"/>
      <c r="V44" s="2"/>
      <c r="W44" s="2"/>
      <c r="AB44" s="38"/>
      <c r="AC44" s="38"/>
      <c r="AD44" s="38"/>
      <c r="AE44" s="38"/>
      <c r="AF44" s="38"/>
      <c r="AG44" s="38"/>
      <c r="AH44" s="38"/>
      <c r="AI44" s="38"/>
      <c r="AJ44" s="38"/>
      <c r="AK44" s="38"/>
      <c r="AL44" s="38"/>
    </row>
    <row r="45" spans="2:38" x14ac:dyDescent="0.3">
      <c r="B45" s="130" t="e">
        <f>AVERAGE(D33:F33)</f>
        <v>#DIV/0!</v>
      </c>
      <c r="C45" s="26" t="s">
        <v>14</v>
      </c>
      <c r="D45" s="123"/>
      <c r="E45" s="116"/>
      <c r="F45" s="116"/>
      <c r="G45" s="113"/>
      <c r="H45" s="117"/>
      <c r="I45" s="2"/>
      <c r="J45" s="105" t="s">
        <v>49</v>
      </c>
      <c r="K45" s="109"/>
      <c r="L45" s="109"/>
      <c r="M45" s="109"/>
      <c r="N45" s="109"/>
      <c r="O45" s="110"/>
      <c r="P45" s="41">
        <f>I28-J28</f>
        <v>0</v>
      </c>
      <c r="Q45" s="86"/>
      <c r="R45" s="2"/>
      <c r="S45" s="2"/>
      <c r="T45" s="2"/>
      <c r="U45" s="2"/>
      <c r="V45" s="2"/>
      <c r="W45" s="2"/>
      <c r="AB45" s="38"/>
      <c r="AC45" s="38"/>
      <c r="AD45" s="38"/>
      <c r="AE45" s="38"/>
      <c r="AF45" s="38"/>
      <c r="AG45" s="38"/>
      <c r="AH45" s="38"/>
      <c r="AI45" s="38"/>
      <c r="AJ45" s="38"/>
      <c r="AK45" s="38"/>
      <c r="AL45" s="38"/>
    </row>
    <row r="46" spans="2:38" x14ac:dyDescent="0.3">
      <c r="B46" s="115"/>
      <c r="C46" s="116"/>
      <c r="D46" s="131"/>
      <c r="E46" s="116"/>
      <c r="F46" s="116"/>
      <c r="G46" s="113"/>
      <c r="H46" s="117"/>
      <c r="I46" s="2"/>
      <c r="J46" s="115"/>
      <c r="K46" s="116"/>
      <c r="L46" s="116"/>
      <c r="M46" s="116"/>
      <c r="N46" s="116"/>
      <c r="O46" s="117"/>
      <c r="P46" s="41">
        <f>I29-J29</f>
        <v>0</v>
      </c>
      <c r="Q46" s="86"/>
      <c r="R46" s="2"/>
      <c r="S46" s="2"/>
      <c r="T46" s="2"/>
      <c r="U46" s="2"/>
      <c r="V46" s="2"/>
      <c r="W46" s="2"/>
      <c r="AB46" s="38"/>
      <c r="AC46" s="38"/>
      <c r="AD46" s="38"/>
      <c r="AE46" s="38"/>
      <c r="AF46" s="38"/>
      <c r="AG46" s="38"/>
      <c r="AH46" s="38"/>
      <c r="AI46" s="38"/>
      <c r="AJ46" s="38"/>
      <c r="AK46" s="38"/>
      <c r="AL46" s="38"/>
    </row>
    <row r="47" spans="2:38" x14ac:dyDescent="0.3">
      <c r="B47" s="132" t="e">
        <f>SLOPE(C39:C44,B39:B44)</f>
        <v>#DIV/0!</v>
      </c>
      <c r="C47" s="16" t="s">
        <v>56</v>
      </c>
      <c r="D47" s="113"/>
      <c r="E47" s="116"/>
      <c r="F47" s="116"/>
      <c r="G47" s="113"/>
      <c r="H47" s="117"/>
      <c r="I47" s="2"/>
      <c r="J47" s="115" t="s">
        <v>52</v>
      </c>
      <c r="K47" s="116"/>
      <c r="L47" s="116"/>
      <c r="M47" s="116"/>
      <c r="N47" s="116"/>
      <c r="O47" s="121"/>
      <c r="P47" s="41">
        <f>I30-J30</f>
        <v>0</v>
      </c>
      <c r="Q47" s="86"/>
      <c r="R47" s="2"/>
      <c r="S47" s="2"/>
      <c r="T47" s="2"/>
      <c r="U47" s="2"/>
      <c r="V47" s="2"/>
      <c r="W47" s="2"/>
      <c r="AB47" s="38"/>
      <c r="AC47" s="38"/>
      <c r="AD47" s="38"/>
      <c r="AE47" s="38"/>
      <c r="AF47" s="38"/>
      <c r="AG47" s="38"/>
      <c r="AH47" s="38"/>
      <c r="AI47" s="38"/>
      <c r="AJ47" s="38"/>
      <c r="AK47" s="38"/>
      <c r="AL47" s="38"/>
    </row>
    <row r="48" spans="2:38" x14ac:dyDescent="0.3">
      <c r="B48" s="133" t="e">
        <f>INTERCEPT(C39:C44,B39:B44)</f>
        <v>#DIV/0!</v>
      </c>
      <c r="C48" s="16" t="s">
        <v>55</v>
      </c>
      <c r="D48" s="113"/>
      <c r="E48" s="116"/>
      <c r="F48" s="116"/>
      <c r="G48" s="113"/>
      <c r="H48" s="117"/>
      <c r="I48" s="2"/>
      <c r="J48" s="115" t="s">
        <v>50</v>
      </c>
      <c r="K48" s="116"/>
      <c r="L48" s="116"/>
      <c r="M48" s="116"/>
      <c r="N48" s="116"/>
      <c r="O48" s="121"/>
      <c r="P48" s="41"/>
      <c r="Q48" s="86"/>
      <c r="R48" s="2"/>
      <c r="S48" s="2"/>
      <c r="T48" s="2"/>
      <c r="U48" s="2"/>
      <c r="V48" s="2"/>
      <c r="W48" s="2"/>
      <c r="AB48" s="38"/>
      <c r="AC48" s="38"/>
      <c r="AD48" s="38"/>
      <c r="AE48" s="38"/>
      <c r="AF48" s="38"/>
      <c r="AG48" s="38"/>
      <c r="AH48" s="38"/>
      <c r="AI48" s="38"/>
      <c r="AJ48" s="38"/>
      <c r="AK48" s="38"/>
      <c r="AL48" s="38"/>
    </row>
    <row r="49" spans="1:38" x14ac:dyDescent="0.3">
      <c r="B49" s="133" t="e">
        <f>RSQ(C39:C44,B39:B44)</f>
        <v>#DIV/0!</v>
      </c>
      <c r="C49" s="16" t="s">
        <v>99</v>
      </c>
      <c r="D49" s="18"/>
      <c r="E49" s="18"/>
      <c r="F49" s="18"/>
      <c r="G49" s="18"/>
      <c r="H49" s="134"/>
      <c r="I49" s="2"/>
      <c r="J49" s="122" t="s">
        <v>15</v>
      </c>
      <c r="K49" s="123"/>
      <c r="L49" s="123"/>
      <c r="M49" s="116"/>
      <c r="N49" s="116"/>
      <c r="O49" s="124" t="e">
        <f>AVERAGE(I28:I30)-AVERAGE(J28:J30)</f>
        <v>#DIV/0!</v>
      </c>
      <c r="P49" s="86"/>
      <c r="Q49" s="86"/>
      <c r="R49" s="2"/>
      <c r="S49" s="2"/>
      <c r="T49" s="2"/>
      <c r="U49" s="2"/>
      <c r="V49" s="2"/>
      <c r="W49" s="2"/>
      <c r="AB49" s="38"/>
      <c r="AC49" s="38"/>
      <c r="AD49" s="38"/>
      <c r="AE49" s="38"/>
      <c r="AF49" s="38"/>
      <c r="AG49" s="38"/>
      <c r="AH49" s="38"/>
      <c r="AI49" s="38"/>
      <c r="AJ49" s="38"/>
      <c r="AK49" s="38"/>
      <c r="AL49" s="38"/>
    </row>
    <row r="50" spans="1:38" x14ac:dyDescent="0.3">
      <c r="B50" s="125"/>
      <c r="C50" s="18"/>
      <c r="D50" s="18"/>
      <c r="E50" s="18"/>
      <c r="F50" s="18"/>
      <c r="G50" s="18"/>
      <c r="H50" s="134"/>
      <c r="J50" s="125" t="s">
        <v>16</v>
      </c>
      <c r="K50" s="116"/>
      <c r="L50" s="116"/>
      <c r="M50" s="116"/>
      <c r="N50" s="116"/>
      <c r="O50" s="126" cm="1">
        <f t="array" ref="O50">STDEV(IF(ISNUMBER(P45:P47),(P45:P47)))</f>
        <v>0</v>
      </c>
      <c r="R50" s="2"/>
      <c r="S50" s="2"/>
      <c r="T50" s="2"/>
      <c r="U50" s="2"/>
      <c r="V50" s="2"/>
      <c r="W50" s="2"/>
      <c r="AB50" s="38"/>
      <c r="AC50" s="38"/>
      <c r="AD50" s="38"/>
      <c r="AE50" s="38"/>
      <c r="AF50" s="38"/>
      <c r="AG50" s="38"/>
      <c r="AH50" s="38"/>
      <c r="AI50" s="38"/>
      <c r="AJ50" s="38"/>
      <c r="AK50" s="38"/>
      <c r="AL50" s="38"/>
    </row>
    <row r="51" spans="1:38" ht="16.2" thickBot="1" x14ac:dyDescent="0.35">
      <c r="B51" s="100"/>
      <c r="C51" s="128"/>
      <c r="D51" s="128"/>
      <c r="E51" s="128"/>
      <c r="F51" s="128"/>
      <c r="G51" s="128"/>
      <c r="H51" s="135"/>
      <c r="J51" s="127" t="s">
        <v>17</v>
      </c>
      <c r="K51" s="128"/>
      <c r="L51" s="128"/>
      <c r="M51" s="128"/>
      <c r="N51" s="128"/>
      <c r="O51" s="129" t="e">
        <f>(((O49-B48)/B47))/(O48*(O47/1000))</f>
        <v>#DIV/0!</v>
      </c>
      <c r="R51" s="2"/>
      <c r="S51" s="2"/>
      <c r="T51" s="2"/>
      <c r="U51" s="2"/>
      <c r="V51" s="2"/>
      <c r="W51" s="2"/>
      <c r="X51" s="38"/>
      <c r="Y51" s="38"/>
      <c r="Z51" s="38"/>
      <c r="AA51" s="38"/>
      <c r="AB51" s="38"/>
      <c r="AC51" s="38"/>
      <c r="AD51" s="38"/>
      <c r="AE51" s="38"/>
      <c r="AF51" s="38"/>
      <c r="AG51" s="38"/>
      <c r="AH51" s="38"/>
      <c r="AI51" s="38"/>
      <c r="AJ51" s="38"/>
      <c r="AK51" s="38"/>
      <c r="AL51" s="38"/>
    </row>
    <row r="52" spans="1:38" x14ac:dyDescent="0.3">
      <c r="B52" s="116"/>
      <c r="C52" s="116"/>
      <c r="D52" s="116"/>
      <c r="E52" s="116"/>
      <c r="F52" s="116"/>
      <c r="G52" s="116"/>
      <c r="H52" s="116"/>
      <c r="K52" s="2"/>
      <c r="L52" s="2"/>
      <c r="M52" s="2"/>
      <c r="N52" s="2"/>
      <c r="O52" s="2"/>
      <c r="Q52" s="38"/>
      <c r="R52" s="2"/>
      <c r="S52" s="2"/>
      <c r="T52" s="2"/>
      <c r="U52" s="2"/>
      <c r="V52" s="2"/>
      <c r="W52" s="2"/>
      <c r="X52" s="38"/>
      <c r="Y52" s="38"/>
      <c r="Z52" s="38"/>
      <c r="AA52" s="38"/>
      <c r="AB52" s="38"/>
      <c r="AC52" s="38"/>
      <c r="AD52" s="38"/>
      <c r="AE52" s="38"/>
      <c r="AF52" s="38"/>
      <c r="AG52" s="38"/>
      <c r="AH52" s="38"/>
      <c r="AI52" s="38"/>
      <c r="AJ52" s="38"/>
      <c r="AK52" s="38"/>
      <c r="AL52" s="38"/>
    </row>
    <row r="53" spans="1:38" x14ac:dyDescent="0.3">
      <c r="B53" s="116"/>
      <c r="C53" s="116"/>
      <c r="D53" s="116"/>
      <c r="E53" s="116"/>
      <c r="F53" s="116"/>
      <c r="G53" s="116"/>
      <c r="H53" s="116"/>
      <c r="K53" s="2"/>
      <c r="L53" s="2"/>
      <c r="M53" s="2"/>
      <c r="N53" s="2"/>
      <c r="O53" s="2"/>
      <c r="Q53" s="38"/>
      <c r="R53" s="2"/>
      <c r="S53" s="2"/>
      <c r="T53" s="2"/>
      <c r="U53" s="2"/>
      <c r="V53" s="2"/>
      <c r="W53" s="2"/>
      <c r="X53" s="38"/>
      <c r="Y53" s="38"/>
      <c r="Z53" s="38"/>
      <c r="AA53" s="38"/>
      <c r="AB53" s="38"/>
      <c r="AC53" s="38"/>
      <c r="AD53" s="38"/>
      <c r="AE53" s="38"/>
      <c r="AF53" s="38"/>
      <c r="AG53" s="38"/>
      <c r="AH53" s="38"/>
      <c r="AI53" s="38"/>
      <c r="AJ53" s="38"/>
      <c r="AK53" s="38"/>
      <c r="AL53" s="38"/>
    </row>
    <row r="54" spans="1:38" x14ac:dyDescent="0.3">
      <c r="K54" s="2"/>
      <c r="L54" s="2"/>
      <c r="M54" s="2"/>
      <c r="N54" s="2"/>
      <c r="Q54" s="38"/>
      <c r="R54" s="2"/>
      <c r="S54" s="2"/>
      <c r="T54" s="2"/>
      <c r="U54" s="2"/>
      <c r="V54" s="2"/>
      <c r="W54" s="2"/>
      <c r="X54" s="38"/>
      <c r="Y54" s="38"/>
      <c r="Z54" s="38"/>
      <c r="AA54" s="38"/>
      <c r="AB54" s="38"/>
      <c r="AC54" s="38"/>
      <c r="AD54" s="38"/>
      <c r="AE54" s="38"/>
      <c r="AF54" s="38"/>
      <c r="AG54" s="38"/>
      <c r="AH54" s="38"/>
      <c r="AI54" s="38"/>
      <c r="AJ54" s="38"/>
      <c r="AK54" s="38"/>
      <c r="AL54" s="38"/>
    </row>
    <row r="55" spans="1:38" x14ac:dyDescent="0.3">
      <c r="K55" s="2"/>
      <c r="L55" s="2"/>
      <c r="M55" s="2"/>
      <c r="N55" s="2"/>
      <c r="Q55" s="38"/>
      <c r="R55" s="2"/>
      <c r="S55" s="2"/>
      <c r="T55" s="2"/>
      <c r="U55" s="2"/>
      <c r="V55" s="2"/>
      <c r="W55" s="2"/>
      <c r="X55" s="38"/>
      <c r="Y55" s="38"/>
      <c r="Z55" s="38"/>
      <c r="AA55" s="38"/>
      <c r="AB55" s="38"/>
      <c r="AC55" s="38"/>
      <c r="AD55" s="38"/>
      <c r="AE55" s="38"/>
      <c r="AF55" s="38"/>
      <c r="AG55" s="38"/>
      <c r="AH55" s="38"/>
      <c r="AI55" s="38"/>
      <c r="AJ55" s="38"/>
      <c r="AK55" s="38"/>
      <c r="AL55" s="38"/>
    </row>
    <row r="56" spans="1:38" ht="16.2" x14ac:dyDescent="0.3">
      <c r="K56" s="136"/>
      <c r="L56" s="136"/>
      <c r="M56" s="136"/>
      <c r="N56" s="136"/>
      <c r="O56" s="137"/>
      <c r="P56" s="137"/>
      <c r="Q56" s="38"/>
      <c r="R56" s="38"/>
      <c r="S56" s="38"/>
      <c r="V56" s="38"/>
      <c r="W56" s="38"/>
      <c r="X56" s="38"/>
      <c r="Y56" s="38"/>
      <c r="Z56" s="38"/>
      <c r="AA56" s="38"/>
      <c r="AB56" s="38"/>
      <c r="AC56" s="38"/>
      <c r="AD56" s="38"/>
      <c r="AE56" s="38"/>
      <c r="AF56" s="38"/>
      <c r="AG56" s="38"/>
      <c r="AH56" s="38"/>
      <c r="AI56" s="38"/>
      <c r="AJ56" s="38"/>
      <c r="AK56" s="38"/>
      <c r="AL56" s="38"/>
    </row>
    <row r="57" spans="1:38" ht="16.2" x14ac:dyDescent="0.3">
      <c r="A57" s="2"/>
      <c r="B57" s="2"/>
      <c r="C57" s="2"/>
      <c r="D57" s="2"/>
      <c r="E57" s="2"/>
      <c r="F57" s="2"/>
      <c r="G57" s="2"/>
      <c r="H57" s="2"/>
      <c r="I57" s="2"/>
      <c r="J57" s="2"/>
      <c r="K57" s="2"/>
      <c r="L57" s="2"/>
      <c r="M57" s="2"/>
      <c r="N57" s="136"/>
      <c r="O57" s="137"/>
      <c r="P57" s="137"/>
      <c r="Q57" s="38"/>
      <c r="R57" s="38"/>
      <c r="S57" s="38"/>
      <c r="V57" s="38"/>
      <c r="W57" s="38"/>
      <c r="X57" s="38"/>
      <c r="Y57" s="38"/>
      <c r="Z57" s="38"/>
      <c r="AA57" s="38"/>
      <c r="AB57" s="38"/>
      <c r="AC57" s="38"/>
      <c r="AD57" s="38"/>
      <c r="AE57" s="38"/>
      <c r="AF57" s="38"/>
      <c r="AG57" s="38"/>
      <c r="AH57" s="38"/>
      <c r="AI57" s="38"/>
      <c r="AJ57" s="38"/>
      <c r="AK57" s="38"/>
      <c r="AL57" s="38"/>
    </row>
    <row r="58" spans="1:38" ht="16.2" x14ac:dyDescent="0.3">
      <c r="A58" s="2"/>
      <c r="B58" s="2"/>
      <c r="C58" s="2"/>
      <c r="D58" s="2"/>
      <c r="E58" s="2"/>
      <c r="F58" s="2"/>
      <c r="G58" s="2"/>
      <c r="H58" s="2"/>
      <c r="I58" s="2"/>
      <c r="J58" s="2"/>
      <c r="K58" s="2"/>
      <c r="L58" s="2"/>
      <c r="M58" s="2"/>
      <c r="N58" s="136"/>
      <c r="O58" s="137"/>
      <c r="P58" s="137"/>
      <c r="Q58" s="38"/>
      <c r="R58" s="38"/>
      <c r="S58" s="38"/>
      <c r="V58" s="38"/>
      <c r="W58" s="38"/>
      <c r="X58" s="38"/>
      <c r="Y58" s="38"/>
      <c r="Z58" s="38"/>
      <c r="AA58" s="38"/>
      <c r="AB58" s="38"/>
      <c r="AC58" s="38"/>
      <c r="AD58" s="38"/>
      <c r="AE58" s="38"/>
      <c r="AF58" s="38"/>
      <c r="AG58" s="38"/>
      <c r="AH58" s="38"/>
      <c r="AI58" s="38"/>
      <c r="AJ58" s="38"/>
      <c r="AK58" s="38"/>
      <c r="AL58" s="38"/>
    </row>
    <row r="59" spans="1:38" ht="16.2" x14ac:dyDescent="0.3">
      <c r="A59" s="2"/>
      <c r="B59" s="2"/>
      <c r="C59" s="2"/>
      <c r="D59" s="2"/>
      <c r="E59" s="2"/>
      <c r="F59" s="2"/>
      <c r="G59" s="2"/>
      <c r="H59" s="2"/>
      <c r="I59" s="2"/>
      <c r="J59" s="2"/>
      <c r="K59" s="2"/>
      <c r="L59" s="2"/>
      <c r="M59" s="2"/>
      <c r="N59" s="136"/>
      <c r="O59" s="137"/>
      <c r="P59" s="137"/>
      <c r="Q59" s="38"/>
      <c r="R59" s="38"/>
      <c r="S59" s="38"/>
    </row>
    <row r="60" spans="1:38" ht="16.2" x14ac:dyDescent="0.3">
      <c r="A60" s="2"/>
      <c r="B60" s="2"/>
      <c r="C60" s="2"/>
      <c r="D60" s="2"/>
      <c r="E60" s="2"/>
      <c r="F60" s="2"/>
      <c r="G60" s="2"/>
      <c r="H60" s="2"/>
      <c r="I60" s="2"/>
      <c r="J60" s="2"/>
      <c r="K60" s="2"/>
      <c r="L60" s="2"/>
      <c r="M60" s="2"/>
      <c r="N60" s="136"/>
      <c r="O60" s="137"/>
      <c r="P60" s="137"/>
      <c r="Q60" s="38"/>
      <c r="R60" s="38"/>
      <c r="S60" s="38"/>
    </row>
    <row r="61" spans="1:38" x14ac:dyDescent="0.3">
      <c r="A61" s="2"/>
      <c r="B61" s="2"/>
      <c r="C61" s="2"/>
      <c r="D61" s="2"/>
      <c r="E61" s="2"/>
      <c r="F61" s="2"/>
      <c r="G61" s="2"/>
      <c r="H61" s="2"/>
      <c r="I61" s="2"/>
      <c r="J61" s="2"/>
      <c r="K61" s="2"/>
      <c r="L61" s="2"/>
      <c r="M61" s="2"/>
      <c r="N61" s="136"/>
      <c r="Q61" s="38"/>
      <c r="R61" s="38"/>
      <c r="S61" s="38"/>
    </row>
    <row r="62" spans="1:38" ht="15" customHeight="1" x14ac:dyDescent="0.3">
      <c r="A62" s="2"/>
      <c r="B62" s="2"/>
      <c r="C62" s="2"/>
      <c r="D62" s="2"/>
      <c r="E62" s="2"/>
      <c r="F62" s="2"/>
      <c r="G62" s="2"/>
      <c r="H62" s="2"/>
      <c r="I62" s="2"/>
      <c r="J62" s="2"/>
      <c r="K62" s="2"/>
      <c r="L62" s="2"/>
      <c r="M62" s="2"/>
      <c r="N62" s="2"/>
      <c r="Q62" s="38"/>
      <c r="R62" s="38"/>
      <c r="S62" s="38"/>
    </row>
    <row r="63" spans="1:38" x14ac:dyDescent="0.3">
      <c r="A63" s="2"/>
      <c r="B63" s="2"/>
      <c r="C63" s="2"/>
      <c r="D63" s="2"/>
      <c r="E63" s="2"/>
      <c r="F63" s="2"/>
      <c r="G63" s="2"/>
      <c r="H63" s="2"/>
      <c r="I63" s="2"/>
      <c r="J63" s="2"/>
      <c r="K63" s="2"/>
      <c r="L63" s="2"/>
      <c r="M63" s="2"/>
      <c r="N63" s="2"/>
      <c r="Q63" s="38"/>
      <c r="R63" s="38"/>
      <c r="S63" s="38"/>
    </row>
    <row r="64" spans="1:38" x14ac:dyDescent="0.3">
      <c r="B64" s="2"/>
      <c r="C64" s="2"/>
      <c r="D64" s="2"/>
      <c r="E64" s="2"/>
      <c r="F64" s="2"/>
      <c r="G64" s="2"/>
      <c r="H64" s="2"/>
      <c r="I64" s="2"/>
      <c r="J64" s="2"/>
      <c r="K64" s="2"/>
      <c r="L64" s="2"/>
      <c r="M64" s="2"/>
      <c r="N64" s="2"/>
      <c r="Q64" s="38"/>
      <c r="R64" s="38"/>
      <c r="S64" s="38"/>
    </row>
    <row r="65" spans="2:19" x14ac:dyDescent="0.3">
      <c r="B65" s="2"/>
      <c r="C65" s="2"/>
      <c r="D65" s="2"/>
      <c r="E65" s="2"/>
      <c r="F65" s="2"/>
      <c r="G65" s="2"/>
      <c r="H65" s="2"/>
      <c r="I65" s="2"/>
      <c r="J65" s="2"/>
      <c r="K65" s="2"/>
      <c r="L65" s="2"/>
      <c r="M65" s="2"/>
      <c r="N65" s="2"/>
      <c r="Q65" s="38"/>
      <c r="R65" s="38"/>
      <c r="S65" s="38"/>
    </row>
    <row r="66" spans="2:19" x14ac:dyDescent="0.3">
      <c r="B66" s="2"/>
      <c r="C66" s="2"/>
      <c r="D66" s="2"/>
      <c r="E66" s="2"/>
      <c r="F66" s="2"/>
      <c r="G66" s="2"/>
      <c r="H66" s="2"/>
      <c r="I66" s="2"/>
      <c r="J66" s="2"/>
      <c r="K66" s="2"/>
      <c r="L66" s="2"/>
      <c r="M66" s="2"/>
      <c r="N66" s="2"/>
    </row>
    <row r="67" spans="2:19" x14ac:dyDescent="0.3">
      <c r="B67" s="2"/>
      <c r="C67" s="2"/>
      <c r="D67" s="2"/>
      <c r="E67" s="2"/>
      <c r="F67" s="2"/>
      <c r="G67" s="2"/>
      <c r="H67" s="2"/>
      <c r="I67" s="2"/>
      <c r="J67" s="2"/>
      <c r="K67" s="2"/>
      <c r="L67" s="2"/>
      <c r="M67" s="2"/>
      <c r="N67" s="2"/>
    </row>
    <row r="68" spans="2:19" x14ac:dyDescent="0.3">
      <c r="B68" s="2"/>
      <c r="C68" s="2"/>
      <c r="D68" s="2"/>
      <c r="E68" s="2"/>
      <c r="F68" s="2"/>
    </row>
    <row r="69" spans="2:19" x14ac:dyDescent="0.3">
      <c r="B69" s="2"/>
      <c r="C69" s="2"/>
      <c r="D69" s="2"/>
      <c r="E69" s="2"/>
      <c r="F69" s="2"/>
    </row>
    <row r="70" spans="2:19" x14ac:dyDescent="0.3">
      <c r="B70" s="2"/>
      <c r="C70" s="2"/>
      <c r="D70" s="2"/>
      <c r="E70" s="2"/>
      <c r="F70" s="2"/>
    </row>
    <row r="71" spans="2:19" x14ac:dyDescent="0.3">
      <c r="B71" s="2"/>
      <c r="C71" s="2"/>
      <c r="D71" s="2"/>
      <c r="E71" s="2"/>
      <c r="F71" s="2"/>
    </row>
    <row r="72" spans="2:19" x14ac:dyDescent="0.3">
      <c r="B72" s="2"/>
      <c r="C72" s="2"/>
      <c r="D72" s="2"/>
      <c r="E72" s="2"/>
      <c r="F72" s="2"/>
    </row>
    <row r="79" spans="2:19" x14ac:dyDescent="0.3">
      <c r="H79" s="138"/>
    </row>
  </sheetData>
  <sheetProtection algorithmName="SHA-512" hashValue="qhQUaV9lyF3sfIZnXH3d4B7F4xTfq0pUc2JDnaWEuT+MGSSgahmPiXWhwWXHNcnoIuy/D+mZZy+OUjpg0Qg2LQ==" saltValue="R4PO31gJRATYAchZ6mVivA==" spinCount="100000" sheet="1" objects="1" scenarios="1"/>
  <mergeCells count="6">
    <mergeCell ref="B7:O8"/>
    <mergeCell ref="B9:O11"/>
    <mergeCell ref="E1:O5"/>
    <mergeCell ref="X26:AK26"/>
    <mergeCell ref="Z16:AD16"/>
    <mergeCell ref="B13:O14"/>
  </mergeCells>
  <phoneticPr fontId="15" type="noConversion"/>
  <pageMargins left="0.7" right="0.7" top="0.75" bottom="0.75" header="0.3" footer="0.3"/>
  <pageSetup paperSize="9" scale="65" fitToWidth="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65A4EE314BEF48B4BF510EB5EA0A07" ma:contentTypeVersion="10" ma:contentTypeDescription="Create a new document." ma:contentTypeScope="" ma:versionID="dedb131d34e8e0564c8ff5112318ff0a">
  <xsd:schema xmlns:xsd="http://www.w3.org/2001/XMLSchema" xmlns:xs="http://www.w3.org/2001/XMLSchema" xmlns:p="http://schemas.microsoft.com/office/2006/metadata/properties" xmlns:ns2="d51ca0aa-51c2-4211-9c2a-190b0c8186af" xmlns:ns3="4e1aef77-c719-4515-bac4-5dafbdaa90b3" targetNamespace="http://schemas.microsoft.com/office/2006/metadata/properties" ma:root="true" ma:fieldsID="51b45a5ac9110451624b80cb2d717c78" ns2:_="" ns3:_="">
    <xsd:import namespace="d51ca0aa-51c2-4211-9c2a-190b0c8186af"/>
    <xsd:import namespace="4e1aef77-c719-4515-bac4-5dafbdaa90b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1ca0aa-51c2-4211-9c2a-190b0c8186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ce2f110-134e-491c-b1fb-b64789dc5c1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e1aef77-c719-4515-bac4-5dafbdaa90b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d122bf8e-fb53-4026-87fc-7cb0a3538805}" ma:internalName="TaxCatchAll" ma:showField="CatchAllData" ma:web="4e1aef77-c719-4515-bac4-5dafbdaa90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e1aef77-c719-4515-bac4-5dafbdaa90b3" xsi:nil="true"/>
    <lcf76f155ced4ddcb4097134ff3c332f xmlns="d51ca0aa-51c2-4211-9c2a-190b0c8186a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B1CF58-8A4D-465A-A367-6955929DB5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1ca0aa-51c2-4211-9c2a-190b0c8186af"/>
    <ds:schemaRef ds:uri="4e1aef77-c719-4515-bac4-5dafbdaa90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291F9B-0B8B-469E-AC04-78EF44C1529F}">
  <ds:schemaRefs>
    <ds:schemaRef ds:uri="http://purl.org/dc/dcmitype/"/>
    <ds:schemaRef ds:uri="http://www.w3.org/XML/1998/namespace"/>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4e1aef77-c719-4515-bac4-5dafbdaa90b3"/>
    <ds:schemaRef ds:uri="d51ca0aa-51c2-4211-9c2a-190b0c8186af"/>
    <ds:schemaRef ds:uri="http://purl.org/dc/terms/"/>
  </ds:schemaRefs>
</ds:datastoreItem>
</file>

<file path=customXml/itemProps3.xml><?xml version="1.0" encoding="utf-8"?>
<ds:datastoreItem xmlns:ds="http://schemas.openxmlformats.org/officeDocument/2006/customXml" ds:itemID="{70F431A2-C574-4AB9-85BF-809BFB49A4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Experimental design</vt:lpstr>
      <vt:lpstr>Calculator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Lior Tal</dc:creator>
  <cp:keywords/>
  <dc:description/>
  <cp:lastModifiedBy>Daniel Steitz</cp:lastModifiedBy>
  <cp:revision/>
  <cp:lastPrinted>2023-09-04T10:29:50Z</cp:lastPrinted>
  <dcterms:created xsi:type="dcterms:W3CDTF">2015-06-05T18:17:20Z</dcterms:created>
  <dcterms:modified xsi:type="dcterms:W3CDTF">2024-09-09T14:46:42Z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0x0101002565A4EE314BEF48B4BF510EB5EA0A07</vt:lpwstr>
  </property>
  <property fmtid="{D5CDD505-2E9C-101B-9397-08002B2CF9AE}" pid="3" name="MediaServiceImageTags">
    <vt:lpwstr/>
  </property>
</Properties>
</file>